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235" windowHeight="11055"/>
  </bookViews>
  <sheets>
    <sheet name="Modello_CE" sheetId="1" r:id="rId1"/>
  </sheets>
  <externalReferences>
    <externalReference r:id="rId2"/>
  </externalReferences>
  <definedNames>
    <definedName name="_xlnm._FilterDatabase" localSheetId="0" hidden="1">Modello_CE!$C$16:$F$497</definedName>
    <definedName name="Area2">#REF!</definedName>
    <definedName name="Aziende">#REF!</definedName>
    <definedName name="Regione">#REF!</definedName>
    <definedName name="Table0">#REF!</definedName>
    <definedName name="Table1">#REF!</definedName>
    <definedName name="Table2">#REF!</definedName>
    <definedName name="Table3">#REF!</definedName>
    <definedName name="Table4">#REF!</definedName>
    <definedName name="Table5">#REF!</definedName>
  </definedNames>
  <calcPr calcId="145621"/>
</workbook>
</file>

<file path=xl/calcChain.xml><?xml version="1.0" encoding="utf-8"?>
<calcChain xmlns="http://schemas.openxmlformats.org/spreadsheetml/2006/main">
  <c r="I404" i="1" l="1"/>
  <c r="I403" i="1"/>
  <c r="I402" i="1"/>
  <c r="I125" i="1"/>
  <c r="I124" i="1"/>
  <c r="I123" i="1"/>
  <c r="I122" i="1"/>
  <c r="I118" i="1"/>
  <c r="I115" i="1"/>
  <c r="I114" i="1" s="1"/>
  <c r="I112" i="1"/>
  <c r="I111" i="1"/>
  <c r="I110" i="1" s="1"/>
  <c r="I109" i="1"/>
  <c r="I104" i="1"/>
  <c r="I101" i="1"/>
  <c r="I99" i="1"/>
  <c r="I96" i="1"/>
  <c r="I92" i="1"/>
  <c r="I91" i="1"/>
  <c r="I88" i="1"/>
  <c r="I87" i="1"/>
  <c r="I85" i="1"/>
  <c r="I83" i="1"/>
  <c r="I82" i="1"/>
  <c r="I65" i="1"/>
  <c r="I63" i="1"/>
  <c r="I62" i="1"/>
  <c r="I61" i="1" s="1"/>
  <c r="I54" i="1"/>
  <c r="I52" i="1"/>
  <c r="I51" i="1"/>
  <c r="I50" i="1" s="1"/>
  <c r="I41" i="1"/>
  <c r="I40" i="1"/>
  <c r="H40" i="1"/>
  <c r="G40" i="1"/>
  <c r="I20" i="1"/>
  <c r="I19" i="1"/>
  <c r="I18" i="1" s="1"/>
  <c r="I17" i="1" s="1"/>
  <c r="C14" i="1"/>
  <c r="I49" i="1" l="1"/>
  <c r="I48" i="1" s="1"/>
  <c r="I126" i="1" s="1"/>
  <c r="K406" i="1" l="1"/>
</calcChain>
</file>

<file path=xl/sharedStrings.xml><?xml version="1.0" encoding="utf-8"?>
<sst xmlns="http://schemas.openxmlformats.org/spreadsheetml/2006/main" count="1198" uniqueCount="996">
  <si>
    <t>ASP Cosenza</t>
  </si>
  <si>
    <t>C</t>
  </si>
  <si>
    <t>Consuntivo</t>
  </si>
  <si>
    <t>ASP Crotone</t>
  </si>
  <si>
    <t>P</t>
  </si>
  <si>
    <t>Preventivo</t>
  </si>
  <si>
    <t>ASP Catanzaro</t>
  </si>
  <si>
    <t>Primo Trimestre</t>
  </si>
  <si>
    <t>ASP Vibo Valentia</t>
  </si>
  <si>
    <t>Secondo Trimestre</t>
  </si>
  <si>
    <t>ASP Reggio Calabria</t>
  </si>
  <si>
    <t>Terzo Trimestre</t>
  </si>
  <si>
    <t>109</t>
  </si>
  <si>
    <t>ASL Locri</t>
  </si>
  <si>
    <t>Quarto Trimestre</t>
  </si>
  <si>
    <t>A.O. DI COSENZA</t>
  </si>
  <si>
    <t>A.O. DI CATANZARO</t>
  </si>
  <si>
    <t>A.O. MATER DOMINI</t>
  </si>
  <si>
    <t>A.O. DI REGGIO CALABRIA</t>
  </si>
  <si>
    <t>000</t>
  </si>
  <si>
    <t>Ente Regione</t>
  </si>
  <si>
    <t>Tipo Modello</t>
  </si>
  <si>
    <t>PREVENTIVO 2018 e PLURIENNALE 2018/2020</t>
  </si>
  <si>
    <t>Anno</t>
  </si>
  <si>
    <t>Azienda</t>
  </si>
  <si>
    <t>Cons</t>
  </si>
  <si>
    <t>CODICE</t>
  </si>
  <si>
    <t>VOCE NUOVO MODELLO CE</t>
  </si>
  <si>
    <t>PREVENTIVO 2018</t>
  </si>
  <si>
    <t>II TRIMESTRE 2017</t>
  </si>
  <si>
    <t xml:space="preserve">TRIMESTRE 2017CONSUNTIVATO </t>
  </si>
  <si>
    <t>AA0010</t>
  </si>
  <si>
    <t>A.1)  Contributi in c/esercizio</t>
  </si>
  <si>
    <t>T</t>
  </si>
  <si>
    <t>AA0020</t>
  </si>
  <si>
    <t>A.1.A)  Contributi da Regione o Prov. Aut. per quota F.S. regionale</t>
  </si>
  <si>
    <t>AA0030</t>
  </si>
  <si>
    <t>A.1.A.1)  da Regione o Prov. Aut. per quota F.S. regionale indistinto</t>
  </si>
  <si>
    <t>AA0040</t>
  </si>
  <si>
    <t>A.1.A.2)  da Regione o Prov. Aut. per quota F.S. regionale vincolato</t>
  </si>
  <si>
    <t>AA0050</t>
  </si>
  <si>
    <t>A.1.B)  Contributi c/esercizio (extra fondo)</t>
  </si>
  <si>
    <t>AA0060</t>
  </si>
  <si>
    <t xml:space="preserve">A.1.B.1)  da Regione o Prov. Aut. (extra fondo) </t>
  </si>
  <si>
    <t>AA0070</t>
  </si>
  <si>
    <t>A.1.B.1.1)  Contributi da Regione o Prov. Aut. (extra fondo) vincolati</t>
  </si>
  <si>
    <t>AA0080</t>
  </si>
  <si>
    <r>
      <t xml:space="preserve">A.1.B.1.2)  Contributi da Regione o Prov. Aut. (extra fondo) - Risorse aggiuntive da bilancio regionale a titolo di copertura </t>
    </r>
    <r>
      <rPr>
        <u/>
        <sz val="10"/>
        <rFont val="Tahoma"/>
        <family val="2"/>
      </rPr>
      <t>LEA</t>
    </r>
  </si>
  <si>
    <t>AA0090</t>
  </si>
  <si>
    <r>
      <t xml:space="preserve">A.1.B.1.3)  Contributi da Regione o Prov. Aut. (extra fondo) - Risorse aggiuntive da bilancio regionale a titolo di copertura </t>
    </r>
    <r>
      <rPr>
        <u/>
        <sz val="10"/>
        <rFont val="Tahoma"/>
        <family val="2"/>
      </rPr>
      <t>extra LEA</t>
    </r>
  </si>
  <si>
    <t>AA0100</t>
  </si>
  <si>
    <t>A.1.B.1.4)  Contributi da Regione o Prov. Aut. (extra fondo) - Altro</t>
  </si>
  <si>
    <t>AA0110</t>
  </si>
  <si>
    <t xml:space="preserve">A.1.B.2)  Contributi da Aziende sanitarie pubbliche della Regione o Prov. Aut. (extra fondo) </t>
  </si>
  <si>
    <t>R</t>
  </si>
  <si>
    <t>AA0120</t>
  </si>
  <si>
    <t>A.1.B.2.1)  Contributi da Aziende sanitarie pubbliche della Regione o Prov. Aut. (extra fondo) vincolati</t>
  </si>
  <si>
    <t>AA0130</t>
  </si>
  <si>
    <t>A.1.B.2.2)  Contributi da Aziende sanitarie pubbliche della Regione o Prov. Aut. (extra fondo) altro</t>
  </si>
  <si>
    <t>AA0140</t>
  </si>
  <si>
    <t xml:space="preserve">A.1.B.3)  Contributi da altri soggetti pubblici (extra fondo) </t>
  </si>
  <si>
    <t>AA0150</t>
  </si>
  <si>
    <t>A.1.B.3.1)  Contributi da altri soggetti pubblici (extra fondo) vincolati</t>
  </si>
  <si>
    <t>AA0160</t>
  </si>
  <si>
    <t>A.1.B.3.2)  Contributi da altri soggetti pubblici (extra fondo) L. 210/92</t>
  </si>
  <si>
    <t>AA0170</t>
  </si>
  <si>
    <t>A.1.B.3.3)  Contributi da altri soggetti pubblici (extra fondo) altro</t>
  </si>
  <si>
    <t>AA0180</t>
  </si>
  <si>
    <t>A.1.C)  Contributi c/esercizio per ricerca</t>
  </si>
  <si>
    <t>AA0190</t>
  </si>
  <si>
    <t>A.1.C.1)  Contributi da Ministero della Salute per ricerca corrente</t>
  </si>
  <si>
    <t>AA0200</t>
  </si>
  <si>
    <t>A.1.C.2)  Contributi da Ministero della Salute per ricerca finalizzata</t>
  </si>
  <si>
    <t>AA0210</t>
  </si>
  <si>
    <t>A.1.C.3)  Contributi da Regione ed altri soggetti pubblici per ricerca</t>
  </si>
  <si>
    <t>AA0220</t>
  </si>
  <si>
    <t>A.1.C.4)  Contributi da privati per ricerca</t>
  </si>
  <si>
    <t>AA0230</t>
  </si>
  <si>
    <t>A.1.D)  Contributi c/esercizio da privati</t>
  </si>
  <si>
    <t>AA0240</t>
  </si>
  <si>
    <t>A.2)  Rettifica contributi c/esercizio per destinazione ad investimenti</t>
  </si>
  <si>
    <t>AA0250</t>
  </si>
  <si>
    <t>A.2.A)  Rettifica contributi in c/esercizio per destinazione ad investimenti - da Regione o Prov. Aut. per quota F.S. regionale</t>
  </si>
  <si>
    <t>AA0260</t>
  </si>
  <si>
    <t>A.2.B)  Rettifica contributi in c/esercizio per destinazione ad investimenti - altri contributi</t>
  </si>
  <si>
    <t>AA0270</t>
  </si>
  <si>
    <t>A.3) Utilizzo fondi per quote inutilizzate contributi vincolati di esercizi precedenti</t>
  </si>
  <si>
    <t>AA0280</t>
  </si>
  <si>
    <t>A.3.A)  Utilizzo fondi per quote inutilizzate contributi di esercizi precedenti da Regione o Prov. Aut. per quota F.S. regionale vincolato</t>
  </si>
  <si>
    <t>AA0290</t>
  </si>
  <si>
    <t>A.3.B) Utilizzo fondi per quote inutilizzate contributi di esercizi precedenti da soggetti pubblici (extra fondo) vincolati</t>
  </si>
  <si>
    <t>AA0300</t>
  </si>
  <si>
    <t>A.3.C)  Utilizzo fondi per quote inutilizzate contributi di esercizi precedenti per ricerca</t>
  </si>
  <si>
    <t>AA0310</t>
  </si>
  <si>
    <t>A.3.D) Utilizzo fondi per quote inutilizzate contributi vincolati di esercizi precedenti da privati</t>
  </si>
  <si>
    <t>AA0320</t>
  </si>
  <si>
    <t>A.4)  Ricavi per prestazioni sanitarie e sociosanitarie a rilevanza sanitaria</t>
  </si>
  <si>
    <t>AA0330</t>
  </si>
  <si>
    <t xml:space="preserve">A.4.A)  Ricavi per prestazioni sanitarie e sociosanitarie a rilevanza sanitaria erogate a soggetti pubblici </t>
  </si>
  <si>
    <t>AA0340</t>
  </si>
  <si>
    <t>A.4.A.1)  Ricavi per prestaz. sanitarie  e sociosanitarie a rilevanza sanitaria erogate ad Aziende sanitarie pubbliche della Regione</t>
  </si>
  <si>
    <t>AA0350</t>
  </si>
  <si>
    <r>
      <t>A.4.A.1.1</t>
    </r>
    <r>
      <rPr>
        <sz val="10"/>
        <rFont val="Tahoma"/>
        <family val="2"/>
      </rPr>
      <t>) Prestazioni di ricovero</t>
    </r>
  </si>
  <si>
    <t>AA0360</t>
  </si>
  <si>
    <t>A.4.A.1.2) Prestazioni di specialistica ambulatoriale</t>
  </si>
  <si>
    <t>AA0370</t>
  </si>
  <si>
    <t>A.4.A.1.3) Prestazioni di psichiatria residenziale e semiresidenziale</t>
  </si>
  <si>
    <t>AA0380</t>
  </si>
  <si>
    <t>A.4.A.1.4) Prestazioni di File F</t>
  </si>
  <si>
    <t>AA0390</t>
  </si>
  <si>
    <t>A.4.A.1.5) Prestazioni servizi MMG, PLS, Contin. assistenziale</t>
  </si>
  <si>
    <t>AA0400</t>
  </si>
  <si>
    <t>A.4.A.1.6) Prestazioni servizi farmaceutica convenzionata</t>
  </si>
  <si>
    <t>AA0410</t>
  </si>
  <si>
    <t>A.4.A.1.7) Prestazioni termali</t>
  </si>
  <si>
    <t>AA0420</t>
  </si>
  <si>
    <t>A.4.A.1.8) Prestazioni trasporto ambulanze ed elisoccorso</t>
  </si>
  <si>
    <t>AA0430</t>
  </si>
  <si>
    <t xml:space="preserve">A.4.A.1.9) Altre prestazioni sanitarie e socio-sanitarie a rilevanza sanitaria </t>
  </si>
  <si>
    <t>AA0440</t>
  </si>
  <si>
    <t xml:space="preserve">A.4.A.2)   Ricavi per prestaz. sanitarie e sociosanitarie a rilevanza sanitaria erogate ad altri soggetti pubblici </t>
  </si>
  <si>
    <t>AA0450</t>
  </si>
  <si>
    <t>A.4.A.3)   Ricavi per prestaz. sanitarie e sociosanitarie a rilevanza sanitaria erogate a soggetti pubblici Extraregione</t>
  </si>
  <si>
    <t>S</t>
  </si>
  <si>
    <t>AA0460</t>
  </si>
  <si>
    <t>A.4.A.3.1) Prestazioni di ricovero</t>
  </si>
  <si>
    <t>AA0470</t>
  </si>
  <si>
    <t>A.4.A.3.2) Prestazioni ambulatoriali</t>
  </si>
  <si>
    <t>SS</t>
  </si>
  <si>
    <t>AA0480</t>
  </si>
  <si>
    <t>A.4.A.3.3) Prestazioni di psichiatria non soggetta a compensazione (resid. e semiresid.)</t>
  </si>
  <si>
    <t>AA0490</t>
  </si>
  <si>
    <t>A.4.A.3.4) Prestazioni di File F</t>
  </si>
  <si>
    <t>AA0500</t>
  </si>
  <si>
    <t>A.4.A.3.5) Prestazioni servizi MMG, PLS, Contin. assistenziale Extraregione</t>
  </si>
  <si>
    <t>AA0510</t>
  </si>
  <si>
    <t>A.4.A.3.6) Prestazioni servizi farmaceutica convenzionata Extraregione</t>
  </si>
  <si>
    <t>AA0520</t>
  </si>
  <si>
    <t>A.4.A.3.7) Prestazioni termali Extraregione</t>
  </si>
  <si>
    <t>AA0530</t>
  </si>
  <si>
    <t>A.4.A.3.8) Prestazioni trasporto ambulanze ed elisoccorso Extraregione</t>
  </si>
  <si>
    <t>AA0540</t>
  </si>
  <si>
    <t>A.4.A.3.9) Altre prestazioni sanitarie e sociosanitarie a rilevanza sanitaria Extraregione</t>
  </si>
  <si>
    <t>AA0550</t>
  </si>
  <si>
    <t>A.4.A.3.10) Ricavi per cessione di emocomponenti e cellule staminali Extraregione</t>
  </si>
  <si>
    <t>AA0560</t>
  </si>
  <si>
    <t>A.4.A.3.11) Ricavi per differenziale tariffe TUC</t>
  </si>
  <si>
    <t>AA0570</t>
  </si>
  <si>
    <t>A.4.A.3.12) Altre prestazioni sanitarie e sociosanitarie a rilevanza sanitaria non soggette a compensazione Extraregione</t>
  </si>
  <si>
    <t>AA0580</t>
  </si>
  <si>
    <t>A.4.A.3.12.A) Prestazioni di assistenza riabilitativa non soggette a compensazione Extraregione</t>
  </si>
  <si>
    <t>AA0590</t>
  </si>
  <si>
    <t>A.4.A.3.12.B) Altre prestazioni sanitarie e socio-sanitarie a rilevanza sanitaria non soggette a compensazione Extraregione</t>
  </si>
  <si>
    <t>AA0600</t>
  </si>
  <si>
    <t>A.4.A.3.13) Altre prestazioni sanitarie a rilevanza sanitaria - Mobilità attiva Internazionale</t>
  </si>
  <si>
    <t>AA0610</t>
  </si>
  <si>
    <t>A.4.B)  Ricavi per prestazioni sanitarie e sociosanitarie a rilevanza sanitaria erogate da privati v/residenti Extraregione in compensazione (mobilità attiva)</t>
  </si>
  <si>
    <t>AA0620</t>
  </si>
  <si>
    <t>A.4.B.1)  Prestazioni di ricovero da priv. Extraregione in compensazione (mobilità attiva)</t>
  </si>
  <si>
    <t>AA0630</t>
  </si>
  <si>
    <t>A.4.B.2)  Prestazioni ambulatoriali da priv. Extraregione in compensazione  (mobilità attiva)</t>
  </si>
  <si>
    <t>AA0640</t>
  </si>
  <si>
    <t>A.4.B.3)  Prestazioni di File F da priv. Extraregione in compensazione (mobilità attiva)</t>
  </si>
  <si>
    <t>AA0650</t>
  </si>
  <si>
    <t>A.4.B.4)  Altre prestazioni sanitarie e sociosanitarie a rilevanza sanitaria erogate da privati v/residenti Extraregione in compensazione (mobilità attiva)</t>
  </si>
  <si>
    <t>AA0660</t>
  </si>
  <si>
    <t xml:space="preserve">A.4.C)  Ricavi per prestazioni sanitarie e sociosanitarie a rilevanza sanitaria erogate a privati </t>
  </si>
  <si>
    <t>AA0670</t>
  </si>
  <si>
    <t>A.4.D)  Ricavi per prestazioni sanitarie erogate in regime di intramoenia</t>
  </si>
  <si>
    <t>AA0680</t>
  </si>
  <si>
    <t>A.4.D.1)  Ricavi per prestazioni sanitarie intramoenia - Area ospedaliera</t>
  </si>
  <si>
    <t>AA0690</t>
  </si>
  <si>
    <t>A.4.D.2)  Ricavi per prestazioni sanitarie intramoenia - Area specialistica</t>
  </si>
  <si>
    <t>AA0700</t>
  </si>
  <si>
    <t>A.4.D.3)  Ricavi per prestazioni sanitarie intramoenia - Area sanità pubblica</t>
  </si>
  <si>
    <t>AA0710</t>
  </si>
  <si>
    <t>A.4.D.4)  Ricavi per prestazioni sanitarie intramoenia - Consulenze (ex art. 55 c.1 lett. c), d) ed ex art. 57-58)</t>
  </si>
  <si>
    <t>AA0720</t>
  </si>
  <si>
    <t>A.4.D.5)  Ricavi per prestazioni sanitarie intramoenia - Consulenze (ex art. 55 c.1 lett. c), d) ed ex art. 57-58) (Aziende sanitarie pubbliche della Regione)</t>
  </si>
  <si>
    <t>AA0730</t>
  </si>
  <si>
    <t>A.4.D.6)  Ricavi per prestazioni sanitarie intramoenia - Altro</t>
  </si>
  <si>
    <t>AA0740</t>
  </si>
  <si>
    <t>A.4.D.7)  Ricavi per prestazioni sanitarie intramoenia - Altro (Aziende sanitarie pubbliche della Regione)</t>
  </si>
  <si>
    <t>AA0750</t>
  </si>
  <si>
    <t>A.5) Concorsi, recuperi e rimborsi</t>
  </si>
  <si>
    <t>AA0760</t>
  </si>
  <si>
    <t>A.5.A) Rimborsi assicurativi</t>
  </si>
  <si>
    <t>AA0770</t>
  </si>
  <si>
    <t>A.5.B) Concorsi, recuperi e rimborsi da Regione</t>
  </si>
  <si>
    <t>AA0780</t>
  </si>
  <si>
    <t>A.5.B.1) Rimborso degli oneri stipendiali del personale dell'azienda in posizione di comando presso la Regione</t>
  </si>
  <si>
    <t>AA0790</t>
  </si>
  <si>
    <t>A.5.B.2) Altri concorsi, recuperi e rimborsi da parte della Regione</t>
  </si>
  <si>
    <t>AA0800</t>
  </si>
  <si>
    <t>A.5.C) Concorsi, recuperi e rimborsi da Aziende sanitarie pubbliche della Regione</t>
  </si>
  <si>
    <t>AA0810</t>
  </si>
  <si>
    <t>A.5.C.1) Rimborso degli oneri stipendiali del personale dipendente dell'azienda in posizione di comando presso Aziende sanitarie pubbliche della Regione</t>
  </si>
  <si>
    <t>AA0820</t>
  </si>
  <si>
    <t>A.5.C.2) Rimborsi per acquisto beni da parte di Aziende sanitarie pubbliche della Regione</t>
  </si>
  <si>
    <t>AA0830</t>
  </si>
  <si>
    <t>A.5.C.3) Altri concorsi, recuperi e rimborsi da parte di Aziende sanitarie pubbliche della Regione</t>
  </si>
  <si>
    <t>AA0840</t>
  </si>
  <si>
    <t>A.5.D) Concorsi, recuperi e rimborsi da altri soggetti pubblici</t>
  </si>
  <si>
    <t>AA0850</t>
  </si>
  <si>
    <t>A.5.D.1) Rimborso degli oneri stipendiali del personale dipendente dell'azienda in posizione di comando presso altri soggetti pubblici</t>
  </si>
  <si>
    <t>AA0860</t>
  </si>
  <si>
    <t>A.5.D.2) Rimborsi per acquisto beni da parte di altri soggetti pubblici</t>
  </si>
  <si>
    <t>AA0870</t>
  </si>
  <si>
    <t>A.5.D.3) Altri concorsi, recuperi e rimborsi da parte di altri soggetti pubblici</t>
  </si>
  <si>
    <t>AA0880</t>
  </si>
  <si>
    <t>A.5.E) Concorsi, recuperi e rimborsi da privati</t>
  </si>
  <si>
    <t>AA0890</t>
  </si>
  <si>
    <t>A.5.E.1) Rimborso da aziende farmaceutiche per Pay back</t>
  </si>
  <si>
    <t>AA0900</t>
  </si>
  <si>
    <t>A.5.E.1.1) Pay-back per il superamento del tetto della spesa farmaceutica territoriale</t>
  </si>
  <si>
    <t>AA0910</t>
  </si>
  <si>
    <t>A.5.E.1.2) Pay-back per superamento del tetto della spesa farmaceutica ospedaliera</t>
  </si>
  <si>
    <t>AA0920</t>
  </si>
  <si>
    <t>A.5.E.1.3) Ulteriore Pay-back</t>
  </si>
  <si>
    <t>AA0930</t>
  </si>
  <si>
    <t>A.5.E.2) Altri concorsi, recuperi e rimborsi da privati</t>
  </si>
  <si>
    <t>AA0940</t>
  </si>
  <si>
    <t>A.6)  Compartecipazione alla spesa per prestazioni sanitarie (Ticket)</t>
  </si>
  <si>
    <t>AA0950</t>
  </si>
  <si>
    <t>A.6.A)  Compartecipazione alla spesa per prestazioni sanitarie - Ticket sulle prestazioni di specialistica ambulatoriale</t>
  </si>
  <si>
    <t>AA0960</t>
  </si>
  <si>
    <t>A.6.B)  Compartecipazione alla spesa per prestazioni sanitarie - Ticket sul pronto soccorso</t>
  </si>
  <si>
    <t>AA0970</t>
  </si>
  <si>
    <t>A.6.C)  Compartecipazione alla spesa per prestazioni sanitarie (Ticket) - Altro</t>
  </si>
  <si>
    <t>AA0980</t>
  </si>
  <si>
    <t>A.7)  Quota contributi c/capitale imputata all'esercizio</t>
  </si>
  <si>
    <t>AA0990</t>
  </si>
  <si>
    <t>A.7.A) Quota imputata all'esercizio dei finanziamenti per investimenti dallo Stato</t>
  </si>
  <si>
    <t>AA1000</t>
  </si>
  <si>
    <t xml:space="preserve">A.7.B)  Quota imputata all'esercizio dei finanziamenti per investimenti da Regione </t>
  </si>
  <si>
    <t>AA1010</t>
  </si>
  <si>
    <t>A.7.C)  Quota imputata all'esercizio dei finanziamenti per beni di prima dotazione</t>
  </si>
  <si>
    <t>AA1020</t>
  </si>
  <si>
    <t>A.7.D) Quota imputata all'esercizio dei contributi in c/ esercizio FSR destinati ad investimenti</t>
  </si>
  <si>
    <t>AA1030</t>
  </si>
  <si>
    <t>A.7.E) Quota imputata all'esercizio degli altri contributi in c/ esercizio destinati ad investimenti</t>
  </si>
  <si>
    <t>AA1040</t>
  </si>
  <si>
    <t>A.7.F) Quota imputata all'esercizio di altre poste del patrimonio netto</t>
  </si>
  <si>
    <t>AA1050</t>
  </si>
  <si>
    <t>A.8)  Incrementi delle immobilizzazioni per lavori interni</t>
  </si>
  <si>
    <t>AA1060</t>
  </si>
  <si>
    <t>A.9) Altri ricavi e proventi</t>
  </si>
  <si>
    <t>AA1070</t>
  </si>
  <si>
    <t>A.9.A) Ricavi per prestazioni non sanitarie</t>
  </si>
  <si>
    <t>AA1080</t>
  </si>
  <si>
    <t>A.9.B) Fitti attivi ed altri proventi da attività immobiliari</t>
  </si>
  <si>
    <t>AA1090</t>
  </si>
  <si>
    <t>A.9.C) Altri proventi diversi</t>
  </si>
  <si>
    <t>AZ9999</t>
  </si>
  <si>
    <t>Totale valore della produzione (A)</t>
  </si>
  <si>
    <t>BA0010</t>
  </si>
  <si>
    <t>B.1)  Acquisti di beni</t>
  </si>
  <si>
    <t>BA0020</t>
  </si>
  <si>
    <t>B.1.A)  Acquisti di beni sanitari</t>
  </si>
  <si>
    <t>BA0030</t>
  </si>
  <si>
    <t>B.1.A.1)  Prodotti farmaceutici ed emoderivati</t>
  </si>
  <si>
    <t>BA0040</t>
  </si>
  <si>
    <t>B.1.A.1.1) Medicinali con AIC, ad eccezione di vaccini ed emoderivati di produzione regionale</t>
  </si>
  <si>
    <t>BA0050</t>
  </si>
  <si>
    <t>B.1.A.1.2) Medicinali senza AIC</t>
  </si>
  <si>
    <t>BA0060</t>
  </si>
  <si>
    <t>B.1.A.1.3) Emoderivati di produzione regionale</t>
  </si>
  <si>
    <t>BA0070</t>
  </si>
  <si>
    <t>B.1.A.2)  Sangue ed emocomponenti</t>
  </si>
  <si>
    <t>BA0080</t>
  </si>
  <si>
    <t>B.1.A.2.1) da pubblico (Aziende sanitarie pubbliche della Regione) – Mobilità intraregionale</t>
  </si>
  <si>
    <t>BA0090</t>
  </si>
  <si>
    <t>B.1.A.2.2) da pubblico (Aziende sanitarie pubbliche extra Regione) – Mobilità extraregionale</t>
  </si>
  <si>
    <t>BA0100</t>
  </si>
  <si>
    <t>B.1.A.2.3) da altri soggetti</t>
  </si>
  <si>
    <t>BA0210</t>
  </si>
  <si>
    <t>B.1.A.3) Dispositivi medici</t>
  </si>
  <si>
    <t>BA0220</t>
  </si>
  <si>
    <t xml:space="preserve">B.1.A.3.1)  Dispositivi medici </t>
  </si>
  <si>
    <t>BA0230</t>
  </si>
  <si>
    <t>B.1.A.3.2)  Dispositivi medici impiantabili attivi</t>
  </si>
  <si>
    <t>BA0240</t>
  </si>
  <si>
    <t>B.1.A.3.3)  Dispositivi medico diagnostici in vitro (IVD)</t>
  </si>
  <si>
    <t>BA0250</t>
  </si>
  <si>
    <t>B.1.A.4)  Prodotti dietetici</t>
  </si>
  <si>
    <t>BA0260</t>
  </si>
  <si>
    <t>B.1.A.5)  Materiali per la profilassi (vaccini)</t>
  </si>
  <si>
    <t>BA0270</t>
  </si>
  <si>
    <t>B.1.A.6)  Prodotti chimici</t>
  </si>
  <si>
    <t>BA0280</t>
  </si>
  <si>
    <t>B.1.A.7)  Materiali e prodotti per uso veterinario</t>
  </si>
  <si>
    <t>BA0290</t>
  </si>
  <si>
    <t>B.1.A.8)  Altri beni e prodotti sanitari</t>
  </si>
  <si>
    <t>BA0300</t>
  </si>
  <si>
    <t>B.1.A.9)  Beni e prodotti sanitari da Aziende sanitarie pubbliche della Regione</t>
  </si>
  <si>
    <t>BA0310</t>
  </si>
  <si>
    <t>B.1.B)  Acquisti di beni non sanitari</t>
  </si>
  <si>
    <t>BA0320</t>
  </si>
  <si>
    <t>B.1.B.1)  Prodotti alimentari</t>
  </si>
  <si>
    <t>BA0330</t>
  </si>
  <si>
    <t>B.1.B.2)  Materiali di guardaroba, di pulizia e di convivenza in genere</t>
  </si>
  <si>
    <t>BA0340</t>
  </si>
  <si>
    <t>B.1.B.3)  Combustibili, carburanti e lubrificanti</t>
  </si>
  <si>
    <t>BA0350</t>
  </si>
  <si>
    <t>B.1.B.4)  Supporti informatici e cancelleria</t>
  </si>
  <si>
    <t>BA0360</t>
  </si>
  <si>
    <t>B.1.B.5)  Materiale per la manutenzione</t>
  </si>
  <si>
    <t>BA0370</t>
  </si>
  <si>
    <t>B.1.B.6)  Altri beni e prodotti non sanitari</t>
  </si>
  <si>
    <t>BA0380</t>
  </si>
  <si>
    <t>B.1.B.7)  Beni e prodotti non sanitari da Aziende sanitarie pubbliche della Regione</t>
  </si>
  <si>
    <t>BA0390</t>
  </si>
  <si>
    <t>B.2)  Acquisti di servizi</t>
  </si>
  <si>
    <t>BA0400</t>
  </si>
  <si>
    <t>B.2.A)   Acquisti servizi sanitari</t>
  </si>
  <si>
    <t>BA0410</t>
  </si>
  <si>
    <t>B.2.A.1)   Acquisti servizi sanitari per medicina di base</t>
  </si>
  <si>
    <t>BA0420</t>
  </si>
  <si>
    <t>B.2.A.1.1) - da convenzione</t>
  </si>
  <si>
    <t>BA0430</t>
  </si>
  <si>
    <t>B.2.A.1.1.A) Costi per assistenza MMG</t>
  </si>
  <si>
    <t>BA0440</t>
  </si>
  <si>
    <t>B.2.A.1.1.B) Costi per assistenza PLS</t>
  </si>
  <si>
    <t>BA0450</t>
  </si>
  <si>
    <t>B.2.A.1.1.C) Costi per assistenza Continuità assistenziale</t>
  </si>
  <si>
    <t>BA0460</t>
  </si>
  <si>
    <t>B.2.A.1.1.D) Altro (medicina dei servizi, psicologi, medici 118, ecc)</t>
  </si>
  <si>
    <t>BA0470</t>
  </si>
  <si>
    <t>B.2.A.1.2) - da pubblico (Aziende sanitarie pubbliche della Regione) - Mobilità intraregionale</t>
  </si>
  <si>
    <t>BA0480</t>
  </si>
  <si>
    <t>B.2.A.1.3) - da pubblico (Aziende sanitarie pubbliche Extraregione) - Mobilità extraregionale</t>
  </si>
  <si>
    <t>BA0490</t>
  </si>
  <si>
    <t>B.2.A.2)   Acquisti servizi sanitari per farmaceutica</t>
  </si>
  <si>
    <t>BA0500</t>
  </si>
  <si>
    <t>B.2.A.2.1) - da convenzione</t>
  </si>
  <si>
    <t>BA0510</t>
  </si>
  <si>
    <t>B.2.A.2.2) - da pubblico (Aziende sanitarie pubbliche della Regione)- Mobilità intraregionale</t>
  </si>
  <si>
    <t>BA0520</t>
  </si>
  <si>
    <t>B.2.A.2.3) - da pubblico (Extraregione)</t>
  </si>
  <si>
    <t>BA0530</t>
  </si>
  <si>
    <t>B.2.A.3)   Acquisti servizi sanitari per assistenza specialistica ambulatoriale</t>
  </si>
  <si>
    <t>BA0540</t>
  </si>
  <si>
    <t>B.2.A.3.1) - da pubblico (Aziende sanitarie pubbliche della Regione)</t>
  </si>
  <si>
    <t>BA0550</t>
  </si>
  <si>
    <t>B.2.A.3.2) - da pubblico (altri soggetti pubbl. della Regione)</t>
  </si>
  <si>
    <t>BA0560</t>
  </si>
  <si>
    <t>B.2.A.3.3) - da pubblico (Extraregione)</t>
  </si>
  <si>
    <t>BA0570</t>
  </si>
  <si>
    <t>B.2.A.3.4) - da privato - Medici SUMAI</t>
  </si>
  <si>
    <t>BA0580</t>
  </si>
  <si>
    <t>B.2.A.3.5) - da privato</t>
  </si>
  <si>
    <t>BA0590</t>
  </si>
  <si>
    <t>B.2.A.3.5.A) Servizi sanitari per assistenza specialistica da IRCCS privati e Policlinici privati</t>
  </si>
  <si>
    <t>BA0600</t>
  </si>
  <si>
    <t>B.2.A.3.5.B) Servizi sanitari per assistenza specialistica da Ospedali Classificati privati</t>
  </si>
  <si>
    <t>BA0610</t>
  </si>
  <si>
    <t>B.2.A.3.5.C) Servizi sanitari per assistenza specialistica da Case di Cura private</t>
  </si>
  <si>
    <t>BA0620</t>
  </si>
  <si>
    <t>B.2.A.3.5.D) Servizi sanitari per assistenza specialistica da altri privati</t>
  </si>
  <si>
    <t>BA0630</t>
  </si>
  <si>
    <t>B.2.A.3.6) - da privato per cittadini non residenti - Extraregione (mobilità attiva in compensazione)</t>
  </si>
  <si>
    <t>BA0640</t>
  </si>
  <si>
    <t>B.2.A.4)   Acquisti servizi sanitari per assistenza riabilitativa</t>
  </si>
  <si>
    <t>BA0650</t>
  </si>
  <si>
    <t>B.2.A.4.1) - da pubblico (Aziende sanitarie pubbliche della Regione)</t>
  </si>
  <si>
    <t>BA0660</t>
  </si>
  <si>
    <t>B.2.A.4.2) - da pubblico (altri soggetti pubbl. della Regione)</t>
  </si>
  <si>
    <t>BA0670</t>
  </si>
  <si>
    <r>
      <t>B.2.A.4.3) - da pubblico (Extraregione) non soggetti</t>
    </r>
    <r>
      <rPr>
        <i/>
        <sz val="10"/>
        <rFont val="Tahoma"/>
        <family val="2"/>
      </rPr>
      <t xml:space="preserve"> a compensazione</t>
    </r>
  </si>
  <si>
    <t>BA0680</t>
  </si>
  <si>
    <t>B.2.A.4.4) - da privato (intraregionale)</t>
  </si>
  <si>
    <t>BA0690</t>
  </si>
  <si>
    <t>B.2.A.4.5) - da privato (extraregionale)</t>
  </si>
  <si>
    <t>BA0700</t>
  </si>
  <si>
    <t>B.2.A.5)   Acquisti servizi sanitari per assistenza integrativa</t>
  </si>
  <si>
    <t>BA0710</t>
  </si>
  <si>
    <t>B.2.A.5.1) - da pubblico (Aziende sanitarie pubbliche della Regione)</t>
  </si>
  <si>
    <t>BA0720</t>
  </si>
  <si>
    <t>B.2.A.5.2) - da pubblico (altri soggetti pubbl. della Regione)</t>
  </si>
  <si>
    <t>BA0730</t>
  </si>
  <si>
    <t>B.2.A.5.3) - da pubblico (Extraregione)</t>
  </si>
  <si>
    <t>BA0740</t>
  </si>
  <si>
    <t>B.2.A.5.4) - da privato</t>
  </si>
  <si>
    <t>BA0750</t>
  </si>
  <si>
    <t>B.2.A.6)   Acquisti servizi sanitari per assistenza protesica</t>
  </si>
  <si>
    <t>BA0760</t>
  </si>
  <si>
    <t>B.2.A.6.1) - da pubblico (Aziende sanitarie pubbliche della Regione)</t>
  </si>
  <si>
    <t>BA0770</t>
  </si>
  <si>
    <t>B.2.A.6.2) - da pubblico (altri soggetti pubbl. della Regione)</t>
  </si>
  <si>
    <t>BA0780</t>
  </si>
  <si>
    <t>B.2.A.6.3) - da pubblico (Extraregione)</t>
  </si>
  <si>
    <t>BA0790</t>
  </si>
  <si>
    <t>B.2.A.6.4) - da privato</t>
  </si>
  <si>
    <t>BA0800</t>
  </si>
  <si>
    <t>B.2.A.7)   Acquisti servizi sanitari per assistenza ospedaliera</t>
  </si>
  <si>
    <t>BA0810</t>
  </si>
  <si>
    <t>B.2.A.7.1) - da pubblico (Aziende sanitarie pubbliche della Regione)</t>
  </si>
  <si>
    <t>BA0820</t>
  </si>
  <si>
    <t>B.2.A.7.2) - da pubblico (altri soggetti pubbl. della Regione)</t>
  </si>
  <si>
    <t>BA0830</t>
  </si>
  <si>
    <t>B.2.A.7.3) - da pubblico (Extraregione)</t>
  </si>
  <si>
    <t>BA0840</t>
  </si>
  <si>
    <t>B.2.A.7.4) - da privato</t>
  </si>
  <si>
    <t>BA0850</t>
  </si>
  <si>
    <t>B.2.A.7.4.A) Servizi sanitari per assistenza ospedaliera da IRCCS privati e Policlinici privati</t>
  </si>
  <si>
    <t>BA0860</t>
  </si>
  <si>
    <t>B.2.A.7.4.B) Servizi sanitari per assistenza ospedaliera da Ospedali Classificati privati</t>
  </si>
  <si>
    <t>BA0870</t>
  </si>
  <si>
    <t>B.2.A.7.4.C) Servizi sanitari per assistenza ospedaliera da Case di Cura private</t>
  </si>
  <si>
    <t>BA0880</t>
  </si>
  <si>
    <t>B.2.A.7.4.D) Servizi sanitari per assistenza ospedaliera da altri privati</t>
  </si>
  <si>
    <t>BA0890</t>
  </si>
  <si>
    <t>B.2.A.7.5) - da privato per cittadini non residenti - Extraregione (mobilità attiva in compensazione)</t>
  </si>
  <si>
    <t>BA0900</t>
  </si>
  <si>
    <t>B.2.A.8)   Acquisto prestazioni di psichiatria residenziale e semiresidenziale</t>
  </si>
  <si>
    <t>BA0910</t>
  </si>
  <si>
    <t>B.2.A.8.1) - da pubblico (Aziende sanitarie pubbliche della Regione)</t>
  </si>
  <si>
    <t>BA0920</t>
  </si>
  <si>
    <t>B.2.A.8.2) - da pubblico (altri soggetti pubbl. della Regione)</t>
  </si>
  <si>
    <t>BA0930</t>
  </si>
  <si>
    <t>B.2.A.8.3) - da pubblico (Extraregione) - non soggette a compensazione</t>
  </si>
  <si>
    <t>BA0940</t>
  </si>
  <si>
    <r>
      <t>B.2.A.8.4) - da privato (intraregionale</t>
    </r>
    <r>
      <rPr>
        <i/>
        <sz val="10"/>
        <rFont val="Tahoma"/>
        <family val="2"/>
      </rPr>
      <t>)</t>
    </r>
  </si>
  <si>
    <t>BA0950</t>
  </si>
  <si>
    <t>B.2.A.8.5) - da privato (extraregionale)</t>
  </si>
  <si>
    <t>BA0960</t>
  </si>
  <si>
    <t>B.2.A.9)   Acquisto prestazioni di distribuzione farmaci File F</t>
  </si>
  <si>
    <t>BA0970</t>
  </si>
  <si>
    <t>B.2.A.9.1) - da pubblico (Aziende sanitarie pubbliche della Regione) - Mobilità intraregionale</t>
  </si>
  <si>
    <t>BA0980</t>
  </si>
  <si>
    <t>B.2.A.9.2) - da pubblico (altri soggetti pubbl. della Regione)</t>
  </si>
  <si>
    <t>BA0990</t>
  </si>
  <si>
    <t>B.2.A.9.3) - da pubblico (Extraregione)</t>
  </si>
  <si>
    <t>BA1000</t>
  </si>
  <si>
    <r>
      <t>B.2.A.9.4) - da privato (intraregionale</t>
    </r>
    <r>
      <rPr>
        <i/>
        <sz val="10"/>
        <rFont val="Tahoma"/>
        <family val="2"/>
      </rPr>
      <t>)</t>
    </r>
  </si>
  <si>
    <t>BA1010</t>
  </si>
  <si>
    <t>B.2.A.9.5) - da privato (extraregionale)</t>
  </si>
  <si>
    <t>BA1020</t>
  </si>
  <si>
    <t>B.2.A.9.6) - da privato per cittadini non residenti - Extraregione (mobilità attiva in compensazione)</t>
  </si>
  <si>
    <t>BA1030</t>
  </si>
  <si>
    <t>B.2.A.10)   Acquisto prestazioni termali in convenzione</t>
  </si>
  <si>
    <t>BA1040</t>
  </si>
  <si>
    <t>B.2.A.10.1) - da pubblico (Aziende sanitarie pubbliche della Regione) - Mobilità intraregionale</t>
  </si>
  <si>
    <t>BA1050</t>
  </si>
  <si>
    <t>B.2.A.10.2) - da pubblico (altri soggetti pubbl. della Regione)</t>
  </si>
  <si>
    <t>BA1060</t>
  </si>
  <si>
    <t>B.2.A.10.3) - da pubblico (Extraregione)</t>
  </si>
  <si>
    <t>BA1070</t>
  </si>
  <si>
    <t>B.2.A.10.4) - da privato</t>
  </si>
  <si>
    <t>BA1080</t>
  </si>
  <si>
    <t>B.2.A.10.5) - da privato per cittadini non residenti - Extraregione (mobilità attiva in compensazione)</t>
  </si>
  <si>
    <t>BA1090</t>
  </si>
  <si>
    <t>B.2.A.11)   Acquisto prestazioni di trasporto sanitario</t>
  </si>
  <si>
    <t>BA1100</t>
  </si>
  <si>
    <t>B.2.A.11.1) - da pubblico (Aziende sanitarie pubbliche della Regione) - Mobilità intraregionale</t>
  </si>
  <si>
    <t>BA1110</t>
  </si>
  <si>
    <t>B.2.A.11.2) - da pubblico (altri soggetti pubbl. della Regione)</t>
  </si>
  <si>
    <t>BA1120</t>
  </si>
  <si>
    <t>B.2.A.11.3) - da pubblico (Extraregione)</t>
  </si>
  <si>
    <t>BA1130</t>
  </si>
  <si>
    <t>B.2.A.11.4) - da privato</t>
  </si>
  <si>
    <t>BA1140</t>
  </si>
  <si>
    <t>B.2.A.12)   Acquisto prestazioni Socio-Sanitarie a rilevanza sanitaria</t>
  </si>
  <si>
    <t>BA1150</t>
  </si>
  <si>
    <t>B.2.A.12.1) - da pubblico (Aziende sanitarie pubbliche della Regione) - Mobilità intraregionale</t>
  </si>
  <si>
    <t>BA1160</t>
  </si>
  <si>
    <t>B.2.A.12.2) - da pubblico (altri soggetti pubblici della Regione)</t>
  </si>
  <si>
    <t>BA1170</t>
  </si>
  <si>
    <t>B.2.A.12.3) - da pubblico (Extraregione) non soggette a compensazione</t>
  </si>
  <si>
    <t>BA1180</t>
  </si>
  <si>
    <r>
      <t>B.2.A.12.4) - da privato (intraregionale</t>
    </r>
    <r>
      <rPr>
        <i/>
        <sz val="10"/>
        <rFont val="Tahoma"/>
        <family val="2"/>
      </rPr>
      <t>)</t>
    </r>
  </si>
  <si>
    <t>BA1190</t>
  </si>
  <si>
    <t>B.2.A.12.5) - da privato (extraregionale)</t>
  </si>
  <si>
    <t>BA1200</t>
  </si>
  <si>
    <t>B.2.A.13)  Compartecipazione al personale per att. libero-prof. (intramoenia)</t>
  </si>
  <si>
    <t>BA1210</t>
  </si>
  <si>
    <t>B.2.A.13.1)  Compartecipazione al personale per att. libero professionale intramoenia - Area ospedaliera</t>
  </si>
  <si>
    <t>BA1220</t>
  </si>
  <si>
    <t>B.2.A.13.2)  Compartecipazione al personale per att. libero professionale intramoenia- Area specialistica</t>
  </si>
  <si>
    <t>BA1230</t>
  </si>
  <si>
    <t>B.2.A.13.3)  Compartecipazione al personale per att. libero professionale intramoenia - Area sanità pubblica</t>
  </si>
  <si>
    <t>BA1240</t>
  </si>
  <si>
    <t>B.2.A.13.4)  Compartecipazione al personale per att. libero professionale intramoenia - Consulenze (ex art. 55 c.1 lett. c), d) ed ex Art. 57-58)</t>
  </si>
  <si>
    <t>BA1250</t>
  </si>
  <si>
    <t>B.2.A.13.5)  Compartecipazione al personale per att. libero professionale intramoenia - Consulenze (ex art. 55 c.1 lett. c), d) ed ex Art. 57-58) (Aziende sanitarie pubbliche della Regione)</t>
  </si>
  <si>
    <t>BA1260</t>
  </si>
  <si>
    <t>B.2.A.13.6)  Compartecipazione al personale per att. libero professionale intramoenia - Altro</t>
  </si>
  <si>
    <t>BA1270</t>
  </si>
  <si>
    <t>B.2.A.13.7)  Compartecipazione al personale per att. libero  professionale intramoenia - Altro (Aziende sanitarie pubbliche della Regione)</t>
  </si>
  <si>
    <t>BA1280</t>
  </si>
  <si>
    <t>B.2.A.14)  Rimborsi, assegni e contributi sanitari</t>
  </si>
  <si>
    <t>BA1290</t>
  </si>
  <si>
    <t>B.2.A.14.1)  Contributi ad associazioni di volontariato</t>
  </si>
  <si>
    <t>BA1300</t>
  </si>
  <si>
    <t>B.2.A.14.2)  Rimborsi per cure all'estero</t>
  </si>
  <si>
    <t>BA1310</t>
  </si>
  <si>
    <t>B.2.A.14.3)  Contributi a società partecipate e/o enti dipendenti della Regione</t>
  </si>
  <si>
    <t>BA1320</t>
  </si>
  <si>
    <t>B.2.A.14.4)  Contributo Legge 210/92</t>
  </si>
  <si>
    <t>BA1330</t>
  </si>
  <si>
    <t>B.2.A.14.5)  Altri rimborsi, assegni e contributi</t>
  </si>
  <si>
    <t>BA1340</t>
  </si>
  <si>
    <t>B.2.A.14.6)  Rimborsi, assegni e contributi v/Aziende sanitarie pubbliche della Regione</t>
  </si>
  <si>
    <t>BA1350</t>
  </si>
  <si>
    <t>B.2.A.15)  Consulenze, Collaborazioni,  Interinale e altre prestazioni di lavoro sanitarie e sociosanitarie</t>
  </si>
  <si>
    <t>BA1360</t>
  </si>
  <si>
    <t>B.2.A.15.1) Consulenze sanitarie e sociosan. da Aziende sanitarie pubbliche della Regione</t>
  </si>
  <si>
    <t>BA1370</t>
  </si>
  <si>
    <t>B.2.A.15.2) Consulenze sanitarie e sociosanit. da terzi - Altri soggetti pubblici</t>
  </si>
  <si>
    <t>BA1380</t>
  </si>
  <si>
    <t>B.2.A.15.3) Consulenze, Collaborazioni,  Interinale e altre prestazioni di lavoro sanitarie e socios. da privato</t>
  </si>
  <si>
    <t>BA1390</t>
  </si>
  <si>
    <t>B.2.A.15.3.A) Consulenze sanitarie da privato - articolo 55, comma 2, CCNL 8 giugno 2000</t>
  </si>
  <si>
    <t>BA1400</t>
  </si>
  <si>
    <t>B.2.A.15.3.B) Altre consulenze sanitarie e sociosanitarie da privato</t>
  </si>
  <si>
    <t>BA1410</t>
  </si>
  <si>
    <t>B.2.A.15.3.C) Collaborazioni coordinate e continuative sanitarie e socios. da privato</t>
  </si>
  <si>
    <t>BA1420</t>
  </si>
  <si>
    <t xml:space="preserve">B.2.A.15.3.D) Indennità a personale universitario - area sanitaria </t>
  </si>
  <si>
    <t>BA1430</t>
  </si>
  <si>
    <t xml:space="preserve">B.2.A.15.3.E) Lavoro interinale - area sanitaria </t>
  </si>
  <si>
    <t>BA1440</t>
  </si>
  <si>
    <t xml:space="preserve">B.2.A.15.3.F) Altre collaborazioni e prestazioni di lavoro - area sanitaria </t>
  </si>
  <si>
    <t>BA1450</t>
  </si>
  <si>
    <t>B.2.A.15.4) Rimborso oneri stipendiali del personale sanitario in comando</t>
  </si>
  <si>
    <t>BA1460</t>
  </si>
  <si>
    <t>B.2.A.15.4.A) Rimborso oneri stipendiali personale sanitario in comando da Aziende sanitarie pubbliche della Regione</t>
  </si>
  <si>
    <t>BA1470</t>
  </si>
  <si>
    <t>B.2.A.15.4.B) Rimborso oneri stipendiali personale sanitario in comando da Regioni, soggetti pubblici e da Università</t>
  </si>
  <si>
    <t>BA1480</t>
  </si>
  <si>
    <t>B.2.A.15.4.C) Rimborso oneri stipendiali personale sanitario in comando da aziende di altre Regioni (Extraregione)</t>
  </si>
  <si>
    <t>BA1490</t>
  </si>
  <si>
    <t>B.2.A.16) Altri servizi sanitari e sociosanitari a rilevanza sanitaria</t>
  </si>
  <si>
    <t>BA1500</t>
  </si>
  <si>
    <t>B.2.A.16.1)  Altri servizi sanitari e sociosanitari a rilevanza sanitaria da pubblico - Aziende sanitarie pubbliche della Regione</t>
  </si>
  <si>
    <t>BA1510</t>
  </si>
  <si>
    <t>B.2.A.16.2)  Altri servizi sanitari e sociosanitari  a rilevanza sanitaria da pubblico - Altri soggetti pubblici della Regione</t>
  </si>
  <si>
    <t>BA1520</t>
  </si>
  <si>
    <t>B.2.A.16.3) Altri servizi sanitari e sociosanitari a rilevanza sanitaria da pubblico (Extraregione)</t>
  </si>
  <si>
    <t>BA1530</t>
  </si>
  <si>
    <t>B.2.A.16.4)  Altri servizi sanitari da privato</t>
  </si>
  <si>
    <t>BA1540</t>
  </si>
  <si>
    <t>B.2.A.16.5)  Costi per servizi sanitari - Mobilità internazionale passiva</t>
  </si>
  <si>
    <t>BA1550</t>
  </si>
  <si>
    <t>B.2.A.17) Costi per differenziale tariffe TUC</t>
  </si>
  <si>
    <t>BA1560</t>
  </si>
  <si>
    <t>B.2.B) Acquisti di servizi non sanitari</t>
  </si>
  <si>
    <t>BA1570</t>
  </si>
  <si>
    <t xml:space="preserve">B.2.B.1) Servizi non sanitari </t>
  </si>
  <si>
    <t>BA1580</t>
  </si>
  <si>
    <t>B.2.B.1.1)   Lavanderia</t>
  </si>
  <si>
    <t>BA1590</t>
  </si>
  <si>
    <t>B.2.B.1.2)   Pulizia</t>
  </si>
  <si>
    <t>BA1600</t>
  </si>
  <si>
    <t>B.2.B.1.3)   Mensa</t>
  </si>
  <si>
    <t>BA1610</t>
  </si>
  <si>
    <t>B.2.B.1.4)   Riscaldamento</t>
  </si>
  <si>
    <t>BA1620</t>
  </si>
  <si>
    <t>B.2.B.1.5)   Servizi di assistenza informatica</t>
  </si>
  <si>
    <t>BA1630</t>
  </si>
  <si>
    <t>B.2.B.1.6)   Servizi trasporti (non sanitari)</t>
  </si>
  <si>
    <t>BA1640</t>
  </si>
  <si>
    <t>B.2.B.1.7)   Smaltimento rifiuti</t>
  </si>
  <si>
    <t>BA1650</t>
  </si>
  <si>
    <t>B.2.B.1.8)   Utenze telefoniche</t>
  </si>
  <si>
    <t>BA1660</t>
  </si>
  <si>
    <t>B.2.B.1.9)   Utenze elettricità</t>
  </si>
  <si>
    <t>BA1670</t>
  </si>
  <si>
    <t>B.2.B.1.10)   Altre utenze</t>
  </si>
  <si>
    <t>BA1680</t>
  </si>
  <si>
    <t>B.2.B.1.11)  Premi di assicurazione</t>
  </si>
  <si>
    <t>BA1690</t>
  </si>
  <si>
    <t xml:space="preserve">B.2.B.1.11.A)  Premi di assicurazione - R.C. Professionale </t>
  </si>
  <si>
    <t>BA1700</t>
  </si>
  <si>
    <t>B.2.B.1.11.B)  Premi di assicurazione - Altri premi assicurativi</t>
  </si>
  <si>
    <t>BA1710</t>
  </si>
  <si>
    <t>B.2.B.1.12) Altri servizi non sanitari</t>
  </si>
  <si>
    <t>BA1720</t>
  </si>
  <si>
    <t>B.2.B.1.12.A) Altri servizi non sanitari da pubblico (Aziende sanitarie pubbliche della Regione)</t>
  </si>
  <si>
    <t>BA1730</t>
  </si>
  <si>
    <t>B.2.B.1.12.B) Altri servizi non sanitari da altri soggetti pubblici</t>
  </si>
  <si>
    <t>BA1740</t>
  </si>
  <si>
    <t>B.2.B.1.12.C) Altri servizi non sanitari da privato</t>
  </si>
  <si>
    <t>BA1750</t>
  </si>
  <si>
    <t>B.2.B.2)  Consulenze, Collaborazioni, Interinale e altre prestazioni di lavoro non sanitarie</t>
  </si>
  <si>
    <t>BA1760</t>
  </si>
  <si>
    <t>B.2.B.2.1) Consulenze non sanitarie da Aziende sanitarie pubbliche della Regione</t>
  </si>
  <si>
    <t>BA1770</t>
  </si>
  <si>
    <t>B.2.B.2.2) Consulenze non sanitarie da Terzi - Altri soggetti pubblici</t>
  </si>
  <si>
    <t>BA1780</t>
  </si>
  <si>
    <t>B.2.B.2.3) Consulenze, Collaborazioni, Interinale e altre prestazioni di lavoro non sanitarie da privato</t>
  </si>
  <si>
    <t>BA1790</t>
  </si>
  <si>
    <t>B.2.B.2.3.A) Consulenze non sanitarie da privato</t>
  </si>
  <si>
    <t>BA1800</t>
  </si>
  <si>
    <t>B.2.B.2.3.B) Collaborazioni coordinate e continuative non sanitarie da privato</t>
  </si>
  <si>
    <t>BA1810</t>
  </si>
  <si>
    <t xml:space="preserve">B.2.B.2.3.C) Indennità a personale universitario - area non sanitaria </t>
  </si>
  <si>
    <t>BA1820</t>
  </si>
  <si>
    <t xml:space="preserve">B.2.B.2.3.D) Lavoro interinale - area non sanitaria </t>
  </si>
  <si>
    <t>BA1830</t>
  </si>
  <si>
    <t xml:space="preserve">B.2.B.2.3.E) Altre collaborazioni e prestazioni di lavoro - area non sanitaria </t>
  </si>
  <si>
    <t>BA1840</t>
  </si>
  <si>
    <t>B.2.B.2.4) Rimborso oneri stipendiali del personale non sanitario in comando</t>
  </si>
  <si>
    <t>BA1850</t>
  </si>
  <si>
    <t>B.2.B.2.4.A) Rimborso oneri stipendiali personale non sanitario in comando da Aziende sanitarie pubbliche della Regione</t>
  </si>
  <si>
    <t>BA1860</t>
  </si>
  <si>
    <t>B.2.B.2.4.B) Rimborso oneri stipendiali personale non sanitario in comando da Regione, soggetti pubblici e da Università</t>
  </si>
  <si>
    <t>BA1870</t>
  </si>
  <si>
    <t>B.2.B.2.4.C) Rimborso oneri stipendiali personale non sanitario in comando da aziende di altre Regioni (Extraregione)</t>
  </si>
  <si>
    <t>BA1880</t>
  </si>
  <si>
    <t>B.2.B.3) Formazione (esternalizzata e non)</t>
  </si>
  <si>
    <t>BA1890</t>
  </si>
  <si>
    <t>B.2.B.3.1) Formazione (esternalizzata e non) da pubblico</t>
  </si>
  <si>
    <t>BA1900</t>
  </si>
  <si>
    <t>B.2.B.3.2) Formazione (esternalizzata e non) da privato</t>
  </si>
  <si>
    <t>BA1910</t>
  </si>
  <si>
    <t>B.3)  Manutenzione e riparazione (ordinaria esternalizzata)</t>
  </si>
  <si>
    <t>BA1920</t>
  </si>
  <si>
    <t>B.3.A)  Manutenzione e riparazione ai fabbricati e loro pertinenze</t>
  </si>
  <si>
    <t>BA1930</t>
  </si>
  <si>
    <t>B.3.B)  Manutenzione e riparazione agli impianti e macchinari</t>
  </si>
  <si>
    <t>BA1940</t>
  </si>
  <si>
    <t>B.3.C)  Manutenzione e riparazione alle attrezzature sanitarie e scientifiche</t>
  </si>
  <si>
    <t>BA1950</t>
  </si>
  <si>
    <t>B.3.D)  Manutenzione e riparazione ai mobili e arredi</t>
  </si>
  <si>
    <t>BA1960</t>
  </si>
  <si>
    <t>B.3.E)  Manutenzione e riparazione agli automezzi</t>
  </si>
  <si>
    <t>BA1970</t>
  </si>
  <si>
    <t>B.3.F)  Altre manutenzioni e riparazioni</t>
  </si>
  <si>
    <t>BA1980</t>
  </si>
  <si>
    <t>B.3.G)  Manutenzioni e riparazioni da Aziende sanitarie pubbliche della Regione</t>
  </si>
  <si>
    <t>BA1990</t>
  </si>
  <si>
    <t>B.4)   Godimento di beni di terzi</t>
  </si>
  <si>
    <t>BA2000</t>
  </si>
  <si>
    <t>B.4.A)  Fitti passivi</t>
  </si>
  <si>
    <t>BA2010</t>
  </si>
  <si>
    <t>B.4.B)  Canoni di noleggio</t>
  </si>
  <si>
    <t>BA2020</t>
  </si>
  <si>
    <t>B.4.B.1) Canoni di noleggio - area sanitaria</t>
  </si>
  <si>
    <t>BA2030</t>
  </si>
  <si>
    <t>B.4.B.2) Canoni di noleggio - area non sanitaria</t>
  </si>
  <si>
    <t>BA2040</t>
  </si>
  <si>
    <t>B.4.C)  Canoni di leasing</t>
  </si>
  <si>
    <t>BA2050</t>
  </si>
  <si>
    <t>B.4.C.1) Canoni di leasing - area sanitaria</t>
  </si>
  <si>
    <t>BA2060</t>
  </si>
  <si>
    <t>B.4.C.2) Canoni di leasing - area non sanitaria</t>
  </si>
  <si>
    <t>BA2070</t>
  </si>
  <si>
    <t>B.4.D)  Locazioni e noleggi da Aziende sanitarie pubbliche della Regione</t>
  </si>
  <si>
    <t>BA2080</t>
  </si>
  <si>
    <t>Totale Costo del personale</t>
  </si>
  <si>
    <t>BA2090</t>
  </si>
  <si>
    <t>B.5)   Personale del ruolo sanitario</t>
  </si>
  <si>
    <t>BA2100</t>
  </si>
  <si>
    <t>B.5.A) Costo del personale dirigente ruolo sanitario</t>
  </si>
  <si>
    <t>BA2110</t>
  </si>
  <si>
    <t>B.5.A.1) Costo del personale dirigente medico</t>
  </si>
  <si>
    <t>BA2120</t>
  </si>
  <si>
    <t>B.5.A.1.1) Costo del personale dirigente medico - tempo indeterminato</t>
  </si>
  <si>
    <t>BA2130</t>
  </si>
  <si>
    <t>B.5.A.1.2) Costo del personale dirigente medico - tempo determinato</t>
  </si>
  <si>
    <t>BA2140</t>
  </si>
  <si>
    <t>B.5.A.1.3) Costo del personale dirigente medico - altro</t>
  </si>
  <si>
    <t>BA2150</t>
  </si>
  <si>
    <t>B.5.A.2) Costo del personale dirigente non medico</t>
  </si>
  <si>
    <t>BA2160</t>
  </si>
  <si>
    <t>B.5.A.2.1) Costo del personale dirigente non medico - tempo indeterminato</t>
  </si>
  <si>
    <t>BA2170</t>
  </si>
  <si>
    <t>B.5.A.2.2) Costo del personale dirigente non medico - tempo determinato</t>
  </si>
  <si>
    <t>BA2180</t>
  </si>
  <si>
    <t>B.5.A.2.3) Costo del personale dirigente non medico - altro</t>
  </si>
  <si>
    <t>BA2190</t>
  </si>
  <si>
    <t>B.5.B) Costo del personale comparto ruolo sanitario</t>
  </si>
  <si>
    <t>BA2200</t>
  </si>
  <si>
    <t>B.5.B.1) Costo del personale comparto ruolo sanitario - tempo indeterminato</t>
  </si>
  <si>
    <t>BA2210</t>
  </si>
  <si>
    <t>B.5.B.2) Costo del personale comparto ruolo sanitario - tempo determinato</t>
  </si>
  <si>
    <t>BA2220</t>
  </si>
  <si>
    <t>B.5.B.3) Costo del personale comparto ruolo sanitario - altro</t>
  </si>
  <si>
    <t>BA2230</t>
  </si>
  <si>
    <t>B.6)   Personale del ruolo professionale</t>
  </si>
  <si>
    <t>BA2240</t>
  </si>
  <si>
    <t>B.6.A) Costo del personale dirigente ruolo professionale</t>
  </si>
  <si>
    <t>BA2250</t>
  </si>
  <si>
    <t>B.6.A.1) Costo del personale dirigente ruolo professionale - tempo indeterminato</t>
  </si>
  <si>
    <t>BA2260</t>
  </si>
  <si>
    <t>B.6.A.2) Costo del personale dirigente ruolo professionale - tempo determinato</t>
  </si>
  <si>
    <t>BA2270</t>
  </si>
  <si>
    <t>B.6.A.3) Costo del personale dirigente ruolo professionale - altro</t>
  </si>
  <si>
    <t>BA2280</t>
  </si>
  <si>
    <t>B.6.B) Costo del personale comparto ruolo professionale</t>
  </si>
  <si>
    <t>BA2290</t>
  </si>
  <si>
    <t>B.6.B.1) Costo del personale comparto ruolo professionale - tempo indeterminato</t>
  </si>
  <si>
    <t>BA2300</t>
  </si>
  <si>
    <t>B.6.B.2) Costo del personale comparto ruolo professionale - tempo determinato</t>
  </si>
  <si>
    <t>BA2310</t>
  </si>
  <si>
    <t>B.6.B.3) Costo del personale comparto ruolo professionale - altro</t>
  </si>
  <si>
    <t>BA2320</t>
  </si>
  <si>
    <t>B.7)   Personale del ruolo tecnico</t>
  </si>
  <si>
    <t>BA2330</t>
  </si>
  <si>
    <t>B.7.A) Costo del personale dirigente ruolo tecnico</t>
  </si>
  <si>
    <t>BA2340</t>
  </si>
  <si>
    <t>B.7.A.1) Costo del personale dirigente ruolo tecnico - tempo indeterminato</t>
  </si>
  <si>
    <t>BA2350</t>
  </si>
  <si>
    <t>B.7.A.2) Costo del personale dirigente ruolo tecnico - tempo determinato</t>
  </si>
  <si>
    <t>BA2360</t>
  </si>
  <si>
    <t>B.7.A.3) Costo del personale dirigente ruolo tecnico - altro</t>
  </si>
  <si>
    <t>BA2370</t>
  </si>
  <si>
    <t>B.7.B) Costo del personale comparto ruolo tecnico</t>
  </si>
  <si>
    <t>BA2380</t>
  </si>
  <si>
    <t>B.7.B.1) Costo del personale comparto ruolo tecnico - tempo indeterminato</t>
  </si>
  <si>
    <t>BA2390</t>
  </si>
  <si>
    <t>B.7.B.2) Costo del personale comparto ruolo tecnico - tempo determinato</t>
  </si>
  <si>
    <t>BA2400</t>
  </si>
  <si>
    <t>B.7.B.3) Costo del personale comparto ruolo tecnico - altro</t>
  </si>
  <si>
    <t>BA2410</t>
  </si>
  <si>
    <t>B.8)   Personale del ruolo amministrativo</t>
  </si>
  <si>
    <t>BA2420</t>
  </si>
  <si>
    <t>B.8.A) Costo del personale dirigente ruolo amministrativo</t>
  </si>
  <si>
    <t>BA2430</t>
  </si>
  <si>
    <t>B.8.A.1) Costo del personale dirigente ruolo amministrativo - tempo indeterminato</t>
  </si>
  <si>
    <t>BA2440</t>
  </si>
  <si>
    <t>B.8.A.2) Costo del personale dirigente ruolo amministrativo - tempo determinato</t>
  </si>
  <si>
    <t>BA2450</t>
  </si>
  <si>
    <t>B.8.A.3) Costo del personale dirigente ruolo amministrativo - altro</t>
  </si>
  <si>
    <t>BA2460</t>
  </si>
  <si>
    <t>B.8.B) Costo del personale comparto ruolo amministrativo</t>
  </si>
  <si>
    <t>BA2470</t>
  </si>
  <si>
    <t>B.8.B.1) Costo del personale comparto ruolo amministrativo - tempo indeterminato</t>
  </si>
  <si>
    <t>BA2480</t>
  </si>
  <si>
    <t>B.8.B.2) Costo del personale comparto ruolo amministrativo - tempo determinato</t>
  </si>
  <si>
    <t>BA2490</t>
  </si>
  <si>
    <t>B.8.B.3) Costo del personale comparto ruolo amministrativo - altro</t>
  </si>
  <si>
    <t>BA2500</t>
  </si>
  <si>
    <t>B.9)   Oneri diversi di gestione</t>
  </si>
  <si>
    <t>BA2510</t>
  </si>
  <si>
    <t>B.9.A)  Imposte e tasse (escluso IRAP e IRES)</t>
  </si>
  <si>
    <t>BA2520</t>
  </si>
  <si>
    <t>B.9.B)  Perdite su crediti</t>
  </si>
  <si>
    <t>BA2530</t>
  </si>
  <si>
    <t>B.9.C) Altri oneri diversi di gestione</t>
  </si>
  <si>
    <t>BA2540</t>
  </si>
  <si>
    <t>B.9.C.1)  Indennità, rimborso spese e oneri sociali per gli Organi Direttivi e Collegio Sindacale</t>
  </si>
  <si>
    <t>BA2550</t>
  </si>
  <si>
    <t>B.9.C.2)  Altri oneri diversi di gestione</t>
  </si>
  <si>
    <t>BA2560</t>
  </si>
  <si>
    <t>Totale Ammortamenti</t>
  </si>
  <si>
    <t>BA2570</t>
  </si>
  <si>
    <t>B.10) Ammortamenti delle immobilizzazioni immateriali</t>
  </si>
  <si>
    <t>BA2580</t>
  </si>
  <si>
    <t>B.11) Ammortamenti delle immobilizzazioni materiali</t>
  </si>
  <si>
    <t>BA2590</t>
  </si>
  <si>
    <t>B.12) Ammortamento dei fabbricati</t>
  </si>
  <si>
    <t>BA2600</t>
  </si>
  <si>
    <t>B.12.A) Ammortamenti fabbricati non strumentali (disponibili)</t>
  </si>
  <si>
    <t>BA2610</t>
  </si>
  <si>
    <t>B.12.B) Ammortamenti fabbricati strumentali (indisponibili)</t>
  </si>
  <si>
    <t>BA2620</t>
  </si>
  <si>
    <t>B.13) Ammortamenti delle altre immobilizzazioni materiali</t>
  </si>
  <si>
    <t>BA2630</t>
  </si>
  <si>
    <t>B.14) Svalutazione delle immobilizzazioni e dei crediti</t>
  </si>
  <si>
    <t>BA2640</t>
  </si>
  <si>
    <t>B.14.A) Svalutazione delle immobilizzazioni immateriali e materiali</t>
  </si>
  <si>
    <t>BA2650</t>
  </si>
  <si>
    <t>B.14.B) Svalutazione dei crediti</t>
  </si>
  <si>
    <t>BA2660</t>
  </si>
  <si>
    <t>B.15) Variazione delle rimanenze</t>
  </si>
  <si>
    <t>BA2670</t>
  </si>
  <si>
    <t>B.15.A) Variazione rimanenze sanitarie</t>
  </si>
  <si>
    <t>BA2680</t>
  </si>
  <si>
    <t>B.15.B) Variazione rimanenze non sanitarie</t>
  </si>
  <si>
    <t>BA2690</t>
  </si>
  <si>
    <t>B.16) Accantonamenti dell’esercizio</t>
  </si>
  <si>
    <t>BA2700</t>
  </si>
  <si>
    <t>B.16.A) Accantonamenti per rischi</t>
  </si>
  <si>
    <t>BA2710</t>
  </si>
  <si>
    <t>B.16.A.1)  Accantonamenti per cause civili ed oneri processuali</t>
  </si>
  <si>
    <t>BA2720</t>
  </si>
  <si>
    <t>B.16.A.2)  Accantonamenti per contenzioso personale dipendente</t>
  </si>
  <si>
    <t>BA2730</t>
  </si>
  <si>
    <t>B.16.A.3)  Accantonamenti per rischi connessi all'acquisto di prestazioni sanitarie da privato</t>
  </si>
  <si>
    <t>BA2740</t>
  </si>
  <si>
    <t>B.16.A.4)  Accantonamenti per copertura diretta dei rischi (autoassicurazione)</t>
  </si>
  <si>
    <t>BA2750</t>
  </si>
  <si>
    <t>B.16.A.5)  Altri accantonamenti per rischi</t>
  </si>
  <si>
    <t>BA2760</t>
  </si>
  <si>
    <t>B.16.B) Accantonamenti per premio di operosità (SUMAI)</t>
  </si>
  <si>
    <t>BA2770</t>
  </si>
  <si>
    <t>B.16.C) Accantonamenti per quote inutilizzate di contributi vincolati</t>
  </si>
  <si>
    <t>BA2780</t>
  </si>
  <si>
    <t>B.16.C.1)  Accantonamenti per quote inutilizzate contributi da Regione e Prov. Aut. per quota F.S. vincolato</t>
  </si>
  <si>
    <t>BA2790</t>
  </si>
  <si>
    <t>B.16.C.2)  Accantonamenti per quote inutilizzate contributi da soggetti pubblici (extra fondo) vincolati</t>
  </si>
  <si>
    <t>BA2800</t>
  </si>
  <si>
    <t>B.16.C.3)  Accantonamenti per quote inutilizzate contributi da soggetti pubblici per ricerca</t>
  </si>
  <si>
    <t>BA2810</t>
  </si>
  <si>
    <t>B.16.C.4)  Accantonamenti per quote inutilizzate contributi vincolati da privati</t>
  </si>
  <si>
    <t>BA2820</t>
  </si>
  <si>
    <t>B.16.D) Altri accantonamenti</t>
  </si>
  <si>
    <t>BA2830</t>
  </si>
  <si>
    <t>B.16.D.1)  Accantonamenti per interessi di mora</t>
  </si>
  <si>
    <t>BA2840</t>
  </si>
  <si>
    <t>B.16.D.2)  Acc. Rinnovi convenzioni MMG/PLS/MCA</t>
  </si>
  <si>
    <t>BA2850</t>
  </si>
  <si>
    <t>B.16.D.3)  Acc. Rinnovi convenzioni Medici Sumai</t>
  </si>
  <si>
    <t>BA2860</t>
  </si>
  <si>
    <t>B.16.D.4)  Acc. Rinnovi contratt.: dirigenza medica</t>
  </si>
  <si>
    <t>BA2870</t>
  </si>
  <si>
    <t>B.16.D.5)  Acc. Rinnovi contratt.: dirigenza non medica</t>
  </si>
  <si>
    <t>BA2880</t>
  </si>
  <si>
    <t>B.16.D.6)  Acc. Rinnovi contratt.: comparto</t>
  </si>
  <si>
    <t>BA2890</t>
  </si>
  <si>
    <t>B.16.D.7) Altri accantonamenti</t>
  </si>
  <si>
    <t>BZ9999</t>
  </si>
  <si>
    <t>Totale costi della produzione (B)</t>
  </si>
  <si>
    <t>CA0010</t>
  </si>
  <si>
    <t>C.1) Interessi attivi</t>
  </si>
  <si>
    <t>CA0020</t>
  </si>
  <si>
    <t>C.1.A) Interessi attivi su c/tesoreria unica</t>
  </si>
  <si>
    <t>CA0030</t>
  </si>
  <si>
    <t>C.1.B) Interessi attivi su c/c postali e bancari</t>
  </si>
  <si>
    <t>CA0040</t>
  </si>
  <si>
    <t>C.1.C) Altri interessi attivi</t>
  </si>
  <si>
    <t>CA0050</t>
  </si>
  <si>
    <t>C.2) Altri proventi</t>
  </si>
  <si>
    <t>CA0060</t>
  </si>
  <si>
    <t>C.2.A) Proventi da partecipazioni</t>
  </si>
  <si>
    <t>CA0070</t>
  </si>
  <si>
    <t>C.2.B) Proventi finanziari da crediti iscritti nelle immobilizzazioni</t>
  </si>
  <si>
    <t>CA0080</t>
  </si>
  <si>
    <t>C.2.C) Proventi finanziari da titoli iscritti nelle immobilizzazioni</t>
  </si>
  <si>
    <t>CA0090</t>
  </si>
  <si>
    <t>C.2.D) Altri proventi finanziari diversi dai precedenti</t>
  </si>
  <si>
    <t>CA0100</t>
  </si>
  <si>
    <t>C.2.E) Utili su cambi</t>
  </si>
  <si>
    <t>CA0110</t>
  </si>
  <si>
    <t>C.3)  Interessi passivi</t>
  </si>
  <si>
    <t>CA0120</t>
  </si>
  <si>
    <t>C.3.A) Interessi passivi su anticipazioni di cassa</t>
  </si>
  <si>
    <t>CA0130</t>
  </si>
  <si>
    <t>C.3.B) Interessi passivi su mutui</t>
  </si>
  <si>
    <t>CA0140</t>
  </si>
  <si>
    <t>C.3.C) Altri interessi passivi</t>
  </si>
  <si>
    <t>CA0150</t>
  </si>
  <si>
    <t>C.4) Altri oneri</t>
  </si>
  <si>
    <t>CA0160</t>
  </si>
  <si>
    <t>C.4.A) Altri oneri finanziari</t>
  </si>
  <si>
    <t>CA0170</t>
  </si>
  <si>
    <t>C.4.B) Perdite su cambi</t>
  </si>
  <si>
    <t>CZ9999</t>
  </si>
  <si>
    <t>Totale proventi e oneri finanziari (C)</t>
  </si>
  <si>
    <t>DA0010</t>
  </si>
  <si>
    <t>D.1)  Rivalutazioni</t>
  </si>
  <si>
    <t>DA0020</t>
  </si>
  <si>
    <t>D.2)  Svalutazioni</t>
  </si>
  <si>
    <t>DZ9999</t>
  </si>
  <si>
    <t>Totale rettifiche di valore di attività finanziarie (D)</t>
  </si>
  <si>
    <t>E)  Proventi e oneri straordinari</t>
  </si>
  <si>
    <t>EA0010</t>
  </si>
  <si>
    <t>E.1) Proventi straordinari</t>
  </si>
  <si>
    <t>EA0020</t>
  </si>
  <si>
    <t>E.1.A) Plusvalenze</t>
  </si>
  <si>
    <t>EA0030</t>
  </si>
  <si>
    <t>E.1.B) Altri proventi straordinari</t>
  </si>
  <si>
    <t>EA0040</t>
  </si>
  <si>
    <t>E.1.B.1) Proventi da donazioni e liberalità diverse</t>
  </si>
  <si>
    <t>EA0050</t>
  </si>
  <si>
    <t>E.1.B.2) Sopravvenienze attive</t>
  </si>
  <si>
    <t>EA0060</t>
  </si>
  <si>
    <t xml:space="preserve">E.1.B.2.1) Sopravvenienze attive v/Aziende sanitarie pubbliche della Regione </t>
  </si>
  <si>
    <t>EA0070</t>
  </si>
  <si>
    <t>E.1.B.2.2) Sopravvenienze attive v/terzi</t>
  </si>
  <si>
    <t>EA0080</t>
  </si>
  <si>
    <t>E.1.B.2.2.A) Sopravvenienze attive v/terzi relative alla mobilità extraregionale</t>
  </si>
  <si>
    <t>EA0090</t>
  </si>
  <si>
    <t>E.1.B.2.2.B) Sopravvenienze attive v/terzi relative al personale</t>
  </si>
  <si>
    <t>EA0100</t>
  </si>
  <si>
    <t>E.1.B.2.2.C) Sopravvenienze attive v/terzi relative alle convenzioni con medici di base</t>
  </si>
  <si>
    <t>EA0110</t>
  </si>
  <si>
    <t>E.1.B.2.2.D) Sopravvenienze attive v/terzi relative alle convenzioni per la specialistica</t>
  </si>
  <si>
    <t>EA0120</t>
  </si>
  <si>
    <t>E.1.B.2.2.E) Sopravvenienze attive v/terzi relative all'acquisto prestaz. sanitarie da operatori accreditati</t>
  </si>
  <si>
    <t>EA0130</t>
  </si>
  <si>
    <t>E.1.B.2.2.F) Sopravvenienze attive v/terzi relative all'acquisto di beni e servizi</t>
  </si>
  <si>
    <t>EA0140</t>
  </si>
  <si>
    <t>E.1.B.2.2.G) Altre sopravvenienze attive v/terzi</t>
  </si>
  <si>
    <t>EA0150</t>
  </si>
  <si>
    <t xml:space="preserve">E.1.B.3) Insussistenze attive </t>
  </si>
  <si>
    <t>EA0160</t>
  </si>
  <si>
    <t>E.1.B.3.1) Insussistenze attive v/Aziende sanitarie pubbliche della Regione</t>
  </si>
  <si>
    <t>EA0170</t>
  </si>
  <si>
    <t>E.1.B.3.2) Insussistenze attive v/terzi</t>
  </si>
  <si>
    <t>EA0180</t>
  </si>
  <si>
    <t>E.1.B.3.2.A) Insussistenze attive v/terzi relative alla mobilità extraregionale</t>
  </si>
  <si>
    <t>EA0190</t>
  </si>
  <si>
    <t>E.1.B.3.2.B) Insussistenze attive v/terzi relative al personale</t>
  </si>
  <si>
    <t>EA0200</t>
  </si>
  <si>
    <t>E.1.B.3.2.C) Insussistenze attive v/terzi relative alle convenzioni con medici di base</t>
  </si>
  <si>
    <t>EA0210</t>
  </si>
  <si>
    <t>E.1.B.3.2.D) Insussistenze attive v/terzi relative alle convenzioni per la specialistica</t>
  </si>
  <si>
    <t>EA0220</t>
  </si>
  <si>
    <t>E.1.B.3.2.E) Insussistenze attive v/terzi relative all'acquisto prestaz. sanitarie da operatori accreditati</t>
  </si>
  <si>
    <t>EA0230</t>
  </si>
  <si>
    <t>E.1.B.3.2.F) Insussistenze attive v/terzi relative all'acquisto di beni e servizi</t>
  </si>
  <si>
    <t>EA0240</t>
  </si>
  <si>
    <t>E.1.B.3.2.G) Altre insussistenze attive v/terzi</t>
  </si>
  <si>
    <t>EA0250</t>
  </si>
  <si>
    <t>E.1.B.4) Altri proventi straordinari</t>
  </si>
  <si>
    <t>EA0260</t>
  </si>
  <si>
    <t>E.2) Oneri straordinari</t>
  </si>
  <si>
    <t>EA0270</t>
  </si>
  <si>
    <t>E.2.A) Minusvalenze</t>
  </si>
  <si>
    <t>EA0280</t>
  </si>
  <si>
    <t>E.2.B) Altri oneri straordinari</t>
  </si>
  <si>
    <t>EA0290</t>
  </si>
  <si>
    <t>E.2.B.1) Oneri tributari da esercizi precedenti</t>
  </si>
  <si>
    <t>EA0300</t>
  </si>
  <si>
    <t>E.2.B.2) Oneri da cause civili ed oneri processuali</t>
  </si>
  <si>
    <t>EA0310</t>
  </si>
  <si>
    <t>E.2.B.3) Sopravvenienze passive</t>
  </si>
  <si>
    <t>EA0320</t>
  </si>
  <si>
    <t>E.2.B.3.1) Sopravvenienze passive v/Aziende sanitarie pubbliche della Regione</t>
  </si>
  <si>
    <t>EA0330</t>
  </si>
  <si>
    <t>E.2.B.3.1.A) Sopravvenienze passive v/Aziende sanitarie pubbliche relative alla mobilità intraregionale</t>
  </si>
  <si>
    <t>EA0340</t>
  </si>
  <si>
    <t>E.2.B.3.1.B) Altre sopravvenienze passive v/Aziende sanitarie pubbliche della Regione</t>
  </si>
  <si>
    <t>EA0350</t>
  </si>
  <si>
    <t>E.2.B.3.2) Sopravvenienze passive v/terzi</t>
  </si>
  <si>
    <t>EA0360</t>
  </si>
  <si>
    <t>E.2.B.3.2.A) Sopravvenienze passive v/terzi relative alla mobilità extraregionale</t>
  </si>
  <si>
    <t>EA0370</t>
  </si>
  <si>
    <t>E.2.B.3.2.B) Sopravvenienze passive v/terzi relative al personale</t>
  </si>
  <si>
    <t>EA0380</t>
  </si>
  <si>
    <t>E.2.B.3.2.B.1) Soprav. passive v/terzi relative al personale - dirigenza medica</t>
  </si>
  <si>
    <t>EA0390</t>
  </si>
  <si>
    <t>E.2.B.3.2.B.2) Soprav. passive v/terzi relative al personale - dirigenza non medica</t>
  </si>
  <si>
    <t>EA0400</t>
  </si>
  <si>
    <t>E.2.B.3.2.B.3) Soprav. passive v/terzi relative al personale - comparto</t>
  </si>
  <si>
    <t>EA0410</t>
  </si>
  <si>
    <t>E.2.B.3.2.C) Sopravvenienze passive v/terzi relative alle convenzioni con medici di base</t>
  </si>
  <si>
    <t>EA0420</t>
  </si>
  <si>
    <t>E.2.B.3.2.D) Sopravvenienze passive v/terzi relative alle convenzioni per la specialistica</t>
  </si>
  <si>
    <t>EA0430</t>
  </si>
  <si>
    <t>E.2.B.3.2.E) Sopravvenienze passive v/terzi relative all'acquisto prestaz. sanitarie da operatori accreditati</t>
  </si>
  <si>
    <t>EA0440</t>
  </si>
  <si>
    <t>E.2.B.3.2.F) Sopravvenienze passive v/terzi relative all'acquisto di beni e servizi</t>
  </si>
  <si>
    <t>EA0450</t>
  </si>
  <si>
    <t>E.2.B.3.2.G) Altre sopravvenienze passive v/terzi</t>
  </si>
  <si>
    <t>EA0460</t>
  </si>
  <si>
    <t>E.2.B.4) Insussistenze passive</t>
  </si>
  <si>
    <t>EA0470</t>
  </si>
  <si>
    <t>E.2.B.4.1) Insussistenze passive v/Aziende sanitarie pubbliche della Regione</t>
  </si>
  <si>
    <t>EA0480</t>
  </si>
  <si>
    <t>E.2.B.4.2) Insussistenze passive v/terzi</t>
  </si>
  <si>
    <t>EA0490</t>
  </si>
  <si>
    <t>E.2.B.4.2.A) Insussistenze passive v/terzi relative alla mobilità extraregionale</t>
  </si>
  <si>
    <t>EA0500</t>
  </si>
  <si>
    <t>E.2.B.4.2.B) Insussistenze passive v/terzi relative al personale</t>
  </si>
  <si>
    <t>EA0510</t>
  </si>
  <si>
    <t>E.2.B.4.2.C) Insussistenze passive v/terzi relative alle convenzioni con medici di base</t>
  </si>
  <si>
    <t>EA0520</t>
  </si>
  <si>
    <t>E.2.B.4.2.D) Insussistenze passive v/terzi relative alle convenzioni per la specialistica</t>
  </si>
  <si>
    <t>EA0530</t>
  </si>
  <si>
    <t>E.2.B.4.2.E) Insussistenze passive v/terzi relative all'acquisto prestaz. sanitarie da operatori accreditati</t>
  </si>
  <si>
    <t>EA0540</t>
  </si>
  <si>
    <t>E.2.B.4.2.F) Insussistenze passive v/terzi relative all'acquisto di beni e servizi</t>
  </si>
  <si>
    <t>EA0550</t>
  </si>
  <si>
    <t>E.2.B.4.2.G) Altre insussistenze passive v/terzi</t>
  </si>
  <si>
    <t>EA0560</t>
  </si>
  <si>
    <t>E.2.B.5) Altri oneri straordinari</t>
  </si>
  <si>
    <t>EZ9999</t>
  </si>
  <si>
    <t>Totale proventi e oneri straordinari (E)</t>
  </si>
  <si>
    <t>XA0000</t>
  </si>
  <si>
    <t>Risultato prima delle imposte (A - B +/- C +/- D +/- E)</t>
  </si>
  <si>
    <t>YA0010</t>
  </si>
  <si>
    <t>Y.1) IRAP</t>
  </si>
  <si>
    <t>YA0020</t>
  </si>
  <si>
    <t>Y.1.A) IRAP relativa a personale dipendente</t>
  </si>
  <si>
    <t>YA0030</t>
  </si>
  <si>
    <t>Y.1.B) IRAP relativa a collaboratori e personale assimilato a lavoro dipendente</t>
  </si>
  <si>
    <t>YA0040</t>
  </si>
  <si>
    <t>Y.1.C) IRAP relativa ad attività di libera professione (intramoenia)</t>
  </si>
  <si>
    <t>YA0050</t>
  </si>
  <si>
    <t>Y.1.D) IRAP relativa ad attività commerciale</t>
  </si>
  <si>
    <t>YA0060</t>
  </si>
  <si>
    <t>Y.2) IRES</t>
  </si>
  <si>
    <t>YA0070</t>
  </si>
  <si>
    <t>Y.2.A) IRES su attività istituzionale</t>
  </si>
  <si>
    <t>YA0080</t>
  </si>
  <si>
    <t>Y.2.B) IRES su attività commerciale</t>
  </si>
  <si>
    <t>YA0090</t>
  </si>
  <si>
    <t>Y.3) Accantonamento a F.do Imposte (Accertamenti, condoni, ecc.)</t>
  </si>
  <si>
    <t>YZ9999</t>
  </si>
  <si>
    <t>Totale imposte e tasse</t>
  </si>
  <si>
    <t>ZZ9999</t>
  </si>
  <si>
    <t>RISULTATO DI ESERCIZIO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</si>
</sst>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&quot;€&quot;\ * #,##0.00_-;\-&quot;€&quot;\ * #,##0.00_-;_-&quot;€&quot;\ * &quot;-&quot;??_-;_-@_-"/>
    <numFmt numFmtId="43" formatCode="_-* #,##0.00_-;\-* #,##0.00_-;_-* &quot;-&quot;??_-;_-@_-"/>
    <numFmt numFmtId="164" formatCode="#,##0.00_ ;\-#,##0.00\ "/>
    <numFmt numFmtId="165" formatCode="_(* #,##0_);_(* \(#,##0\);_(* &quot;-&quot;_);_(@_)"/>
  </numFmts>
  <fonts count="34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b/>
      <sz val="10"/>
      <color theme="3" tint="-0.249977111117893"/>
      <name val="Arial"/>
      <family val="2"/>
    </font>
    <font>
      <sz val="10"/>
      <color theme="3" tint="-0.249977111117893"/>
      <name val="Arial"/>
      <family val="2"/>
    </font>
    <font>
      <b/>
      <sz val="10"/>
      <color indexed="59"/>
      <name val="Arial"/>
      <family val="2"/>
    </font>
    <font>
      <b/>
      <sz val="8"/>
      <color indexed="59"/>
      <name val="Arial"/>
      <family val="2"/>
    </font>
    <font>
      <sz val="10"/>
      <name val="Tahoma"/>
      <family val="2"/>
    </font>
    <font>
      <b/>
      <sz val="10"/>
      <name val="Tahoma"/>
      <family val="2"/>
    </font>
    <font>
      <b/>
      <sz val="12"/>
      <color indexed="8"/>
      <name val="Arial"/>
      <family val="2"/>
    </font>
    <font>
      <i/>
      <sz val="10"/>
      <name val="Tahoma"/>
      <family val="2"/>
    </font>
    <font>
      <b/>
      <i/>
      <sz val="10"/>
      <name val="Tahoma"/>
      <family val="2"/>
    </font>
    <font>
      <sz val="12"/>
      <color indexed="8"/>
      <name val="Arial"/>
      <family val="2"/>
    </font>
    <font>
      <sz val="12"/>
      <name val="Times New Roman"/>
      <family val="1"/>
    </font>
    <font>
      <u/>
      <sz val="10"/>
      <name val="Tahoma"/>
      <family val="2"/>
    </font>
    <font>
      <strike/>
      <sz val="10"/>
      <color rgb="FFFF0000"/>
      <name val="Tahoma"/>
      <family val="2"/>
    </font>
    <font>
      <b/>
      <sz val="12"/>
      <name val="Arial"/>
      <family val="2"/>
    </font>
    <font>
      <sz val="11"/>
      <color indexed="63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0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b/>
      <sz val="18"/>
      <color indexed="62"/>
      <name val="Cambria"/>
      <family val="2"/>
    </font>
    <font>
      <b/>
      <sz val="11"/>
      <color indexed="63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</fonts>
  <fills count="24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  <fill>
      <patternFill patternType="solid">
        <fgColor rgb="FF99FF6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indexed="9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8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49"/>
      </patternFill>
    </fill>
    <fill>
      <patternFill patternType="solid">
        <fgColor indexed="55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42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76">
    <xf numFmtId="0" fontId="0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19" fillId="8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8" borderId="0" applyNumberFormat="0" applyBorder="0" applyAlignment="0" applyProtection="0"/>
    <xf numFmtId="0" fontId="19" fillId="11" borderId="0" applyNumberFormat="0" applyBorder="0" applyAlignment="0" applyProtection="0"/>
    <xf numFmtId="0" fontId="19" fillId="9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2" borderId="0" applyNumberFormat="0" applyBorder="0" applyAlignment="0" applyProtection="0"/>
    <xf numFmtId="0" fontId="19" fillId="15" borderId="0" applyNumberFormat="0" applyBorder="0" applyAlignment="0" applyProtection="0"/>
    <xf numFmtId="0" fontId="19" fillId="9" borderId="0" applyNumberFormat="0" applyBorder="0" applyAlignment="0" applyProtection="0"/>
    <xf numFmtId="0" fontId="20" fillId="16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20" fillId="12" borderId="0" applyNumberFormat="0" applyBorder="0" applyAlignment="0" applyProtection="0"/>
    <xf numFmtId="0" fontId="20" fillId="16" borderId="0" applyNumberFormat="0" applyBorder="0" applyAlignment="0" applyProtection="0"/>
    <xf numFmtId="0" fontId="20" fillId="9" borderId="0" applyNumberFormat="0" applyBorder="0" applyAlignment="0" applyProtection="0"/>
    <xf numFmtId="0" fontId="21" fillId="8" borderId="20" applyNumberFormat="0" applyAlignment="0" applyProtection="0"/>
    <xf numFmtId="0" fontId="22" fillId="0" borderId="21" applyNumberFormat="0" applyFill="0" applyAlignment="0" applyProtection="0"/>
    <xf numFmtId="0" fontId="23" fillId="17" borderId="22" applyNumberFormat="0" applyAlignment="0" applyProtection="0"/>
    <xf numFmtId="0" fontId="20" fillId="16" borderId="0" applyNumberFormat="0" applyBorder="0" applyAlignment="0" applyProtection="0"/>
    <xf numFmtId="0" fontId="20" fillId="18" borderId="0" applyNumberFormat="0" applyBorder="0" applyAlignment="0" applyProtection="0"/>
    <xf numFmtId="0" fontId="20" fillId="19" borderId="0" applyNumberFormat="0" applyBorder="0" applyAlignment="0" applyProtection="0"/>
    <xf numFmtId="0" fontId="20" fillId="20" borderId="0" applyNumberFormat="0" applyBorder="0" applyAlignment="0" applyProtection="0"/>
    <xf numFmtId="0" fontId="20" fillId="16" borderId="0" applyNumberFormat="0" applyBorder="0" applyAlignment="0" applyProtection="0"/>
    <xf numFmtId="0" fontId="20" fillId="21" borderId="0" applyNumberFormat="0" applyBorder="0" applyAlignment="0" applyProtection="0"/>
    <xf numFmtId="165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4" fillId="14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10" borderId="23" applyNumberFormat="0" applyFon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24" applyNumberFormat="0" applyFill="0" applyAlignment="0" applyProtection="0"/>
    <xf numFmtId="0" fontId="28" fillId="0" borderId="25" applyNumberFormat="0" applyFill="0" applyAlignment="0" applyProtection="0"/>
    <xf numFmtId="0" fontId="29" fillId="0" borderId="26" applyNumberFormat="0" applyFill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27" applyNumberFormat="0" applyFill="0" applyAlignment="0" applyProtection="0"/>
    <xf numFmtId="0" fontId="32" fillId="22" borderId="0" applyNumberFormat="0" applyBorder="0" applyAlignment="0" applyProtection="0"/>
    <xf numFmtId="0" fontId="33" fillId="23" borderId="0" applyNumberFormat="0" applyBorder="0" applyAlignment="0" applyProtection="0"/>
    <xf numFmtId="44" fontId="1" fillId="0" borderId="0" applyFont="0" applyFill="0" applyBorder="0" applyAlignment="0" applyProtection="0"/>
  </cellStyleXfs>
  <cellXfs count="102">
    <xf numFmtId="0" fontId="0" fillId="0" borderId="0" xfId="0"/>
    <xf numFmtId="49" fontId="2" fillId="0" borderId="0" xfId="2" applyNumberFormat="1" applyFont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43" fontId="3" fillId="0" borderId="1" xfId="0" applyNumberFormat="1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vertical="center"/>
    </xf>
    <xf numFmtId="49" fontId="2" fillId="0" borderId="0" xfId="2" quotePrefix="1" applyNumberFormat="1" applyFont="1"/>
    <xf numFmtId="0" fontId="2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4" fillId="2" borderId="3" xfId="0" applyFont="1" applyFill="1" applyBorder="1" applyAlignment="1">
      <alignment horizontal="left" vertical="center" wrapText="1"/>
    </xf>
    <xf numFmtId="0" fontId="5" fillId="3" borderId="4" xfId="0" applyFont="1" applyFill="1" applyBorder="1" applyAlignment="1" applyProtection="1">
      <alignment horizontal="center" vertical="center"/>
      <protection locked="0"/>
    </xf>
    <xf numFmtId="0" fontId="4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4" fillId="2" borderId="8" xfId="0" applyFont="1" applyFill="1" applyBorder="1" applyAlignment="1">
      <alignment horizontal="left" vertical="center" wrapText="1"/>
    </xf>
    <xf numFmtId="0" fontId="5" fillId="3" borderId="9" xfId="0" applyFont="1" applyFill="1" applyBorder="1" applyAlignment="1" applyProtection="1">
      <alignment horizontal="center" vertical="center"/>
      <protection locked="0"/>
    </xf>
    <xf numFmtId="0" fontId="2" fillId="0" borderId="10" xfId="0" applyFont="1" applyBorder="1" applyAlignment="1">
      <alignment vertical="center"/>
    </xf>
    <xf numFmtId="0" fontId="4" fillId="2" borderId="11" xfId="0" applyFont="1" applyFill="1" applyBorder="1" applyAlignment="1">
      <alignment horizontal="left" vertical="center" wrapText="1"/>
    </xf>
    <xf numFmtId="0" fontId="5" fillId="3" borderId="12" xfId="0" applyFont="1" applyFill="1" applyBorder="1" applyAlignment="1" applyProtection="1">
      <alignment horizontal="center" vertical="center"/>
      <protection locked="0"/>
    </xf>
    <xf numFmtId="0" fontId="4" fillId="0" borderId="13" xfId="0" applyFont="1" applyBorder="1" applyAlignment="1">
      <alignment vertical="center"/>
    </xf>
    <xf numFmtId="0" fontId="4" fillId="0" borderId="14" xfId="0" applyFont="1" applyBorder="1" applyAlignment="1">
      <alignment vertical="center"/>
    </xf>
    <xf numFmtId="43" fontId="3" fillId="0" borderId="1" xfId="0" applyNumberFormat="1" applyFont="1" applyBorder="1" applyAlignment="1" applyProtection="1">
      <alignment vertical="center"/>
      <protection locked="0"/>
    </xf>
    <xf numFmtId="0" fontId="4" fillId="0" borderId="0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 applyProtection="1">
      <alignment horizontal="center" vertical="center"/>
      <protection locked="0"/>
    </xf>
    <xf numFmtId="0" fontId="2" fillId="0" borderId="15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43" fontId="3" fillId="0" borderId="1" xfId="0" applyNumberFormat="1" applyFont="1" applyFill="1" applyBorder="1" applyAlignment="1" applyProtection="1">
      <alignment vertical="center"/>
      <protection locked="0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7" fillId="2" borderId="1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9" fillId="0" borderId="17" xfId="3" applyFont="1" applyFill="1" applyBorder="1" applyAlignment="1" applyProtection="1">
      <alignment horizontal="center" vertical="center"/>
    </xf>
    <xf numFmtId="0" fontId="10" fillId="0" borderId="8" xfId="3" applyFont="1" applyFill="1" applyBorder="1" applyAlignment="1" applyProtection="1">
      <alignment vertical="center" wrapText="1"/>
    </xf>
    <xf numFmtId="0" fontId="10" fillId="0" borderId="17" xfId="3" applyFont="1" applyFill="1" applyBorder="1" applyAlignment="1" applyProtection="1">
      <alignment horizontal="left" vertical="center" wrapText="1" indent="1"/>
    </xf>
    <xf numFmtId="43" fontId="11" fillId="0" borderId="17" xfId="1" applyNumberFormat="1" applyFont="1" applyFill="1" applyBorder="1" applyAlignment="1" applyProtection="1">
      <alignment vertical="center" wrapText="1"/>
      <protection hidden="1"/>
    </xf>
    <xf numFmtId="0" fontId="12" fillId="0" borderId="17" xfId="3" applyFont="1" applyFill="1" applyBorder="1" applyAlignment="1" applyProtection="1">
      <alignment horizontal="center" vertical="center"/>
    </xf>
    <xf numFmtId="0" fontId="13" fillId="0" borderId="8" xfId="3" applyFont="1" applyFill="1" applyBorder="1" applyAlignment="1" applyProtection="1">
      <alignment vertical="center" wrapText="1"/>
    </xf>
    <xf numFmtId="0" fontId="13" fillId="0" borderId="17" xfId="3" applyFont="1" applyFill="1" applyBorder="1" applyAlignment="1" applyProtection="1">
      <alignment horizontal="left" vertical="center" wrapText="1" indent="2"/>
    </xf>
    <xf numFmtId="0" fontId="12" fillId="0" borderId="8" xfId="3" applyFont="1" applyFill="1" applyBorder="1" applyAlignment="1" applyProtection="1">
      <alignment vertical="center" wrapText="1"/>
    </xf>
    <xf numFmtId="0" fontId="12" fillId="0" borderId="17" xfId="3" applyFont="1" applyFill="1" applyBorder="1" applyAlignment="1" applyProtection="1">
      <alignment horizontal="left" vertical="center" wrapText="1" indent="3"/>
    </xf>
    <xf numFmtId="43" fontId="14" fillId="3" borderId="17" xfId="1" applyNumberFormat="1" applyFont="1" applyFill="1" applyBorder="1" applyAlignment="1" applyProtection="1">
      <alignment vertical="center" wrapText="1"/>
      <protection locked="0"/>
    </xf>
    <xf numFmtId="0" fontId="15" fillId="0" borderId="0" xfId="0" applyFont="1" applyBorder="1"/>
    <xf numFmtId="43" fontId="2" fillId="0" borderId="0" xfId="1" applyFont="1" applyAlignment="1">
      <alignment vertical="center"/>
    </xf>
    <xf numFmtId="0" fontId="13" fillId="0" borderId="17" xfId="3" applyFont="1" applyFill="1" applyBorder="1" applyAlignment="1" applyProtection="1">
      <alignment horizontal="left" vertical="center" wrapText="1" indent="3"/>
    </xf>
    <xf numFmtId="0" fontId="9" fillId="0" borderId="8" xfId="3" applyFont="1" applyFill="1" applyBorder="1" applyAlignment="1" applyProtection="1">
      <alignment vertical="center" wrapText="1"/>
    </xf>
    <xf numFmtId="0" fontId="9" fillId="0" borderId="17" xfId="3" applyFont="1" applyFill="1" applyBorder="1" applyAlignment="1" applyProtection="1">
      <alignment horizontal="left" vertical="center" wrapText="1" indent="4"/>
    </xf>
    <xf numFmtId="0" fontId="13" fillId="4" borderId="8" xfId="3" applyFont="1" applyFill="1" applyBorder="1" applyAlignment="1" applyProtection="1">
      <alignment vertical="center" wrapText="1"/>
    </xf>
    <xf numFmtId="0" fontId="13" fillId="4" borderId="17" xfId="3" applyFont="1" applyFill="1" applyBorder="1" applyAlignment="1" applyProtection="1">
      <alignment horizontal="left" vertical="center" wrapText="1" indent="2"/>
    </xf>
    <xf numFmtId="0" fontId="12" fillId="4" borderId="8" xfId="3" applyFont="1" applyFill="1" applyBorder="1" applyAlignment="1" applyProtection="1">
      <alignment vertical="center" wrapText="1"/>
    </xf>
    <xf numFmtId="0" fontId="12" fillId="4" borderId="17" xfId="3" applyFont="1" applyFill="1" applyBorder="1" applyAlignment="1" applyProtection="1">
      <alignment horizontal="left" vertical="center" wrapText="1" indent="3"/>
    </xf>
    <xf numFmtId="43" fontId="11" fillId="3" borderId="17" xfId="1" applyNumberFormat="1" applyFont="1" applyFill="1" applyBorder="1" applyAlignment="1" applyProtection="1">
      <alignment vertical="center" wrapText="1"/>
      <protection locked="0"/>
    </xf>
    <xf numFmtId="0" fontId="10" fillId="4" borderId="8" xfId="3" applyFont="1" applyFill="1" applyBorder="1" applyAlignment="1" applyProtection="1">
      <alignment vertical="center" wrapText="1"/>
    </xf>
    <xf numFmtId="0" fontId="10" fillId="4" borderId="17" xfId="3" applyFont="1" applyFill="1" applyBorder="1" applyAlignment="1" applyProtection="1">
      <alignment horizontal="left" vertical="center" wrapText="1" indent="1"/>
    </xf>
    <xf numFmtId="43" fontId="11" fillId="0" borderId="18" xfId="1" applyNumberFormat="1" applyFont="1" applyFill="1" applyBorder="1" applyAlignment="1" applyProtection="1">
      <alignment vertical="center" wrapText="1"/>
      <protection hidden="1"/>
    </xf>
    <xf numFmtId="0" fontId="12" fillId="4" borderId="17" xfId="3" applyFont="1" applyFill="1" applyBorder="1" applyAlignment="1" applyProtection="1">
      <alignment horizontal="left" vertical="center" wrapText="1" indent="2"/>
    </xf>
    <xf numFmtId="0" fontId="12" fillId="0" borderId="17" xfId="3" applyFont="1" applyFill="1" applyBorder="1" applyAlignment="1" applyProtection="1">
      <alignment horizontal="left" vertical="center" wrapText="1" indent="2"/>
    </xf>
    <xf numFmtId="0" fontId="13" fillId="4" borderId="17" xfId="3" applyFont="1" applyFill="1" applyBorder="1" applyAlignment="1" applyProtection="1">
      <alignment horizontal="left" vertical="center" wrapText="1" indent="3"/>
    </xf>
    <xf numFmtId="0" fontId="9" fillId="4" borderId="8" xfId="3" applyFont="1" applyFill="1" applyBorder="1" applyAlignment="1" applyProtection="1">
      <alignment vertical="center" wrapText="1"/>
    </xf>
    <xf numFmtId="0" fontId="9" fillId="4" borderId="17" xfId="3" applyFont="1" applyFill="1" applyBorder="1" applyAlignment="1" applyProtection="1">
      <alignment horizontal="left" vertical="center" wrapText="1" indent="4"/>
    </xf>
    <xf numFmtId="0" fontId="10" fillId="4" borderId="17" xfId="3" applyFont="1" applyFill="1" applyBorder="1" applyAlignment="1" applyProtection="1">
      <alignment horizontal="left" vertical="center" wrapText="1" indent="4"/>
    </xf>
    <xf numFmtId="0" fontId="12" fillId="4" borderId="17" xfId="3" applyFont="1" applyFill="1" applyBorder="1" applyAlignment="1" applyProtection="1">
      <alignment horizontal="left" vertical="center" wrapText="1" indent="5"/>
    </xf>
    <xf numFmtId="43" fontId="11" fillId="3" borderId="18" xfId="1" applyNumberFormat="1" applyFont="1" applyFill="1" applyBorder="1" applyAlignment="1" applyProtection="1">
      <alignment vertical="center" wrapText="1"/>
      <protection locked="0"/>
    </xf>
    <xf numFmtId="0" fontId="9" fillId="0" borderId="17" xfId="3" applyFont="1" applyFill="1" applyBorder="1" applyAlignment="1">
      <alignment horizontal="center" vertical="center"/>
    </xf>
    <xf numFmtId="0" fontId="17" fillId="0" borderId="17" xfId="3" applyFont="1" applyFill="1" applyBorder="1" applyAlignment="1" applyProtection="1">
      <alignment horizontal="center" vertical="center"/>
    </xf>
    <xf numFmtId="43" fontId="14" fillId="3" borderId="18" xfId="1" applyNumberFormat="1" applyFont="1" applyFill="1" applyBorder="1" applyAlignment="1" applyProtection="1">
      <alignment vertical="center" wrapText="1"/>
      <protection locked="0"/>
    </xf>
    <xf numFmtId="0" fontId="10" fillId="0" borderId="17" xfId="3" applyFont="1" applyFill="1" applyBorder="1" applyAlignment="1" applyProtection="1">
      <alignment horizontal="center" vertical="center"/>
    </xf>
    <xf numFmtId="0" fontId="13" fillId="4" borderId="17" xfId="3" applyFont="1" applyFill="1" applyBorder="1" applyAlignment="1" applyProtection="1">
      <alignment horizontal="left" vertical="center" wrapText="1" indent="1"/>
    </xf>
    <xf numFmtId="0" fontId="9" fillId="4" borderId="17" xfId="3" applyFont="1" applyFill="1" applyBorder="1" applyAlignment="1" applyProtection="1">
      <alignment horizontal="left" vertical="center" wrapText="1" indent="3"/>
    </xf>
    <xf numFmtId="43" fontId="14" fillId="3" borderId="19" xfId="1" applyNumberFormat="1" applyFont="1" applyFill="1" applyBorder="1" applyAlignment="1" applyProtection="1">
      <alignment vertical="center" wrapText="1"/>
      <protection locked="0"/>
    </xf>
    <xf numFmtId="43" fontId="2" fillId="0" borderId="0" xfId="0" applyNumberFormat="1" applyFont="1" applyAlignment="1">
      <alignment horizontal="center" vertical="center"/>
    </xf>
    <xf numFmtId="0" fontId="10" fillId="4" borderId="17" xfId="3" applyFont="1" applyFill="1" applyBorder="1" applyAlignment="1" applyProtection="1">
      <alignment vertical="center" wrapText="1"/>
    </xf>
    <xf numFmtId="43" fontId="11" fillId="5" borderId="18" xfId="1" applyNumberFormat="1" applyFont="1" applyFill="1" applyBorder="1" applyAlignment="1" applyProtection="1">
      <alignment vertical="center" wrapText="1"/>
      <protection hidden="1"/>
    </xf>
    <xf numFmtId="0" fontId="9" fillId="4" borderId="17" xfId="3" applyFont="1" applyFill="1" applyBorder="1" applyAlignment="1" applyProtection="1">
      <alignment horizontal="left" vertical="center" wrapText="1" indent="5"/>
    </xf>
    <xf numFmtId="0" fontId="13" fillId="6" borderId="8" xfId="3" applyFont="1" applyFill="1" applyBorder="1" applyAlignment="1" applyProtection="1">
      <alignment vertical="center" wrapText="1"/>
    </xf>
    <xf numFmtId="43" fontId="11" fillId="4" borderId="17" xfId="1" applyNumberFormat="1" applyFont="1" applyFill="1" applyBorder="1" applyAlignment="1" applyProtection="1">
      <alignment vertical="center" wrapText="1"/>
      <protection hidden="1"/>
    </xf>
    <xf numFmtId="0" fontId="15" fillId="4" borderId="0" xfId="0" applyFont="1" applyFill="1" applyBorder="1"/>
    <xf numFmtId="0" fontId="10" fillId="4" borderId="17" xfId="3" applyFont="1" applyFill="1" applyBorder="1" applyAlignment="1" applyProtection="1">
      <alignment horizontal="left" vertical="center" wrapText="1" indent="2"/>
    </xf>
    <xf numFmtId="0" fontId="13" fillId="4" borderId="17" xfId="3" applyFont="1" applyFill="1" applyBorder="1" applyAlignment="1" applyProtection="1">
      <alignment horizontal="left" vertical="center" wrapText="1" indent="4"/>
    </xf>
    <xf numFmtId="0" fontId="12" fillId="4" borderId="8" xfId="3" applyFont="1" applyFill="1" applyBorder="1" applyAlignment="1" applyProtection="1">
      <alignment horizontal="left" vertical="center" wrapText="1"/>
    </xf>
    <xf numFmtId="0" fontId="12" fillId="4" borderId="17" xfId="3" applyFont="1" applyFill="1" applyBorder="1" applyAlignment="1" applyProtection="1">
      <alignment horizontal="left" vertical="center" wrapText="1" indent="4"/>
    </xf>
    <xf numFmtId="0" fontId="9" fillId="4" borderId="17" xfId="3" applyFont="1" applyFill="1" applyBorder="1" applyAlignment="1" applyProtection="1">
      <alignment horizontal="left" vertical="center" wrapText="1" indent="6"/>
    </xf>
    <xf numFmtId="0" fontId="9" fillId="0" borderId="17" xfId="3" applyFont="1" applyFill="1" applyBorder="1" applyAlignment="1" applyProtection="1">
      <alignment horizontal="left" vertical="center" wrapText="1" indent="6"/>
    </xf>
    <xf numFmtId="0" fontId="13" fillId="0" borderId="17" xfId="3" applyFont="1" applyFill="1" applyBorder="1" applyAlignment="1" applyProtection="1">
      <alignment horizontal="left" vertical="center" wrapText="1" indent="4"/>
    </xf>
    <xf numFmtId="0" fontId="12" fillId="0" borderId="17" xfId="3" applyFont="1" applyFill="1" applyBorder="1" applyAlignment="1" applyProtection="1">
      <alignment horizontal="left" vertical="center" wrapText="1" indent="4"/>
    </xf>
    <xf numFmtId="0" fontId="12" fillId="0" borderId="17" xfId="3" applyFont="1" applyFill="1" applyBorder="1" applyAlignment="1" applyProtection="1">
      <alignment horizontal="left" vertical="center" wrapText="1" indent="5"/>
    </xf>
    <xf numFmtId="0" fontId="13" fillId="0" borderId="8" xfId="3" applyFont="1" applyFill="1" applyBorder="1" applyAlignment="1" applyProtection="1">
      <alignment horizontal="left" vertical="center" wrapText="1"/>
    </xf>
    <xf numFmtId="0" fontId="13" fillId="0" borderId="17" xfId="3" applyFont="1" applyFill="1" applyBorder="1" applyAlignment="1" applyProtection="1">
      <alignment horizontal="left" vertical="center" wrapText="1" indent="1"/>
    </xf>
    <xf numFmtId="0" fontId="13" fillId="0" borderId="17" xfId="3" applyFont="1" applyFill="1" applyBorder="1" applyAlignment="1" applyProtection="1">
      <alignment horizontal="left" vertical="center" wrapText="1"/>
    </xf>
    <xf numFmtId="43" fontId="2" fillId="0" borderId="0" xfId="0" applyNumberFormat="1" applyFont="1" applyAlignment="1">
      <alignment vertical="center"/>
    </xf>
    <xf numFmtId="164" fontId="14" fillId="4" borderId="17" xfId="1" applyNumberFormat="1" applyFont="1" applyFill="1" applyBorder="1" applyAlignment="1" applyProtection="1">
      <alignment vertical="center" wrapText="1"/>
      <protection locked="0"/>
    </xf>
    <xf numFmtId="0" fontId="2" fillId="4" borderId="0" xfId="0" applyFont="1" applyFill="1" applyBorder="1" applyAlignment="1">
      <alignment vertical="center"/>
    </xf>
    <xf numFmtId="43" fontId="14" fillId="4" borderId="17" xfId="1" applyNumberFormat="1" applyFont="1" applyFill="1" applyBorder="1" applyAlignment="1" applyProtection="1">
      <alignment vertical="center" wrapText="1"/>
      <protection locked="0"/>
    </xf>
    <xf numFmtId="0" fontId="12" fillId="0" borderId="17" xfId="3" applyFont="1" applyFill="1" applyBorder="1" applyAlignment="1" applyProtection="1">
      <alignment horizontal="left" vertical="center" wrapText="1"/>
    </xf>
    <xf numFmtId="0" fontId="13" fillId="0" borderId="17" xfId="3" applyFont="1" applyFill="1" applyBorder="1" applyAlignment="1" applyProtection="1">
      <alignment horizontal="left" vertical="center" wrapText="1" indent="5"/>
    </xf>
    <xf numFmtId="0" fontId="12" fillId="0" borderId="17" xfId="3" applyFont="1" applyFill="1" applyBorder="1" applyAlignment="1" applyProtection="1">
      <alignment horizontal="left" vertical="center" wrapText="1" indent="6"/>
    </xf>
    <xf numFmtId="43" fontId="18" fillId="7" borderId="17" xfId="1" applyNumberFormat="1" applyFont="1" applyFill="1" applyBorder="1" applyAlignment="1" applyProtection="1">
      <alignment vertical="center" wrapText="1"/>
      <protection hidden="1"/>
    </xf>
    <xf numFmtId="43" fontId="3" fillId="0" borderId="0" xfId="0" applyNumberFormat="1" applyFont="1" applyBorder="1" applyAlignment="1">
      <alignment vertical="center"/>
    </xf>
  </cellXfs>
  <cellStyles count="76">
    <cellStyle name="20% - Colore 1 2" xfId="4"/>
    <cellStyle name="20% - Colore 2 2" xfId="5"/>
    <cellStyle name="20% - Colore 3 2" xfId="6"/>
    <cellStyle name="20% - Colore 4 2" xfId="7"/>
    <cellStyle name="20% - Colore 5 2" xfId="8"/>
    <cellStyle name="20% - Colore 6 2" xfId="9"/>
    <cellStyle name="40% - Colore 1 2" xfId="10"/>
    <cellStyle name="40% - Colore 2 2" xfId="11"/>
    <cellStyle name="40% - Colore 3 2" xfId="12"/>
    <cellStyle name="40% - Colore 4 2" xfId="13"/>
    <cellStyle name="40% - Colore 5 2" xfId="14"/>
    <cellStyle name="40% - Colore 6 2" xfId="15"/>
    <cellStyle name="60% - Colore 1 2" xfId="16"/>
    <cellStyle name="60% - Colore 2 2" xfId="17"/>
    <cellStyle name="60% - Colore 3 2" xfId="18"/>
    <cellStyle name="60% - Colore 4 2" xfId="19"/>
    <cellStyle name="60% - Colore 5 2" xfId="20"/>
    <cellStyle name="60% - Colore 6 2" xfId="21"/>
    <cellStyle name="Calcolo 2" xfId="22"/>
    <cellStyle name="Cella collegata 2" xfId="23"/>
    <cellStyle name="Cella da controllare 2" xfId="24"/>
    <cellStyle name="Colore 1 2" xfId="25"/>
    <cellStyle name="Colore 2 2" xfId="26"/>
    <cellStyle name="Colore 3 2" xfId="27"/>
    <cellStyle name="Colore 4 2" xfId="28"/>
    <cellStyle name="Colore 5 2" xfId="29"/>
    <cellStyle name="Colore 6 2" xfId="30"/>
    <cellStyle name="Comma [0]_Marilù (v.0.5)" xfId="31"/>
    <cellStyle name="Comma 2" xfId="32"/>
    <cellStyle name="Euro" xfId="33"/>
    <cellStyle name="Migliaia" xfId="1" builtinId="3"/>
    <cellStyle name="Migliaia 2" xfId="34"/>
    <cellStyle name="Migliaia 2 2" xfId="35"/>
    <cellStyle name="Migliaia 3" xfId="36"/>
    <cellStyle name="Migliaia 4" xfId="37"/>
    <cellStyle name="Migliaia 4 2" xfId="38"/>
    <cellStyle name="Migliaia 5" xfId="39"/>
    <cellStyle name="Migliaia 6" xfId="40"/>
    <cellStyle name="Migliaia 7" xfId="41"/>
    <cellStyle name="Migliaia 8" xfId="42"/>
    <cellStyle name="Migliaia 9" xfId="43"/>
    <cellStyle name="Neutrale 2" xfId="44"/>
    <cellStyle name="Normal 2" xfId="45"/>
    <cellStyle name="Normal 2 2" xfId="46"/>
    <cellStyle name="Normal 3" xfId="47"/>
    <cellStyle name="Normal_Sheet1" xfId="48"/>
    <cellStyle name="Normal_Sheet1 2 2" xfId="3"/>
    <cellStyle name="Normale" xfId="0" builtinId="0"/>
    <cellStyle name="Normale 2" xfId="49"/>
    <cellStyle name="Normale 2 2" xfId="2"/>
    <cellStyle name="Normale 3" xfId="50"/>
    <cellStyle name="Normale 3 2" xfId="51"/>
    <cellStyle name="Normale 3 2 2" xfId="52"/>
    <cellStyle name="Normale 4" xfId="53"/>
    <cellStyle name="Normale 4 2" xfId="54"/>
    <cellStyle name="Normale 5" xfId="55"/>
    <cellStyle name="Normale 6" xfId="56"/>
    <cellStyle name="Normale 7" xfId="57"/>
    <cellStyle name="Nota 2" xfId="58"/>
    <cellStyle name="Percent 2" xfId="59"/>
    <cellStyle name="Percent 3" xfId="60"/>
    <cellStyle name="Percent 4" xfId="61"/>
    <cellStyle name="Percentuale 2" xfId="62"/>
    <cellStyle name="Percentuale 3" xfId="63"/>
    <cellStyle name="Percentuale 3 2" xfId="64"/>
    <cellStyle name="Testo avviso 2" xfId="65"/>
    <cellStyle name="Testo descrittivo 2" xfId="66"/>
    <cellStyle name="Titolo 1 2" xfId="67"/>
    <cellStyle name="Titolo 2 2" xfId="68"/>
    <cellStyle name="Titolo 3 2" xfId="69"/>
    <cellStyle name="Titolo 4 2" xfId="70"/>
    <cellStyle name="Titolo 5" xfId="71"/>
    <cellStyle name="Totale 2" xfId="72"/>
    <cellStyle name="Valore non valido 2" xfId="73"/>
    <cellStyle name="Valore valido 2" xfId="74"/>
    <cellStyle name="Valuta 2" xfId="7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C4/Desktop/bilancio%202017/II%20trimestre%202017/Modello%20CE%20e%20Allegati%20II%20trim%202017%20-definitiv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M_Personale dipendente"/>
      <sheetName val="TM_Foglio2"/>
      <sheetName val="TM_Personale dipendente (2)"/>
      <sheetName val="TM_Personale dipendente (3)"/>
      <sheetName val="TM_Allegato_1"/>
      <sheetName val="Dati"/>
      <sheetName val="Modello_CE"/>
      <sheetName val="Bilancio_di_Verifica "/>
      <sheetName val="Gestione_Ordini"/>
      <sheetName val="TM_Personale 2 (2)"/>
      <sheetName val="TM_Allegato_4_"/>
      <sheetName val="Prospetto_Ricavi_Infragruppo"/>
      <sheetName val="Prospetto_Costi_Infragruppo"/>
      <sheetName val="Prestazioni_Ospedaliere"/>
      <sheetName val="Prestazioni_Specialistiche"/>
      <sheetName val="Sopravvenienze_Passive"/>
      <sheetName val="Sopravvenienze_Attive"/>
      <sheetName val="Insussistenze_Passive"/>
      <sheetName val="Insussistenze_Attive"/>
      <sheetName val="Investimenti"/>
      <sheetName val="Foglio1"/>
      <sheetName val="Gestione_Personale_(1)"/>
      <sheetName val="Gestione_Personale_(2)"/>
      <sheetName val="Gestione_Personale_(3)"/>
    </sheetNames>
    <sheetDataSet>
      <sheetData sheetId="0"/>
      <sheetData sheetId="1"/>
      <sheetData sheetId="2"/>
      <sheetData sheetId="3"/>
      <sheetData sheetId="4"/>
      <sheetData sheetId="5">
        <row r="1">
          <cell r="A1">
            <v>201</v>
          </cell>
          <cell r="B1" t="str">
            <v>ASP Cosenza</v>
          </cell>
        </row>
        <row r="2">
          <cell r="A2">
            <v>202</v>
          </cell>
          <cell r="B2" t="str">
            <v>ASP Crotone</v>
          </cell>
        </row>
        <row r="3">
          <cell r="A3">
            <v>203</v>
          </cell>
          <cell r="B3" t="str">
            <v>ASP Catanzaro</v>
          </cell>
        </row>
        <row r="4">
          <cell r="A4">
            <v>204</v>
          </cell>
          <cell r="B4" t="str">
            <v>ASP Vibo Valentia</v>
          </cell>
        </row>
        <row r="5">
          <cell r="A5">
            <v>205</v>
          </cell>
          <cell r="B5" t="str">
            <v>ASP Reggio Calabria</v>
          </cell>
        </row>
        <row r="6">
          <cell r="A6" t="str">
            <v>109</v>
          </cell>
          <cell r="B6" t="str">
            <v>ASL Locri</v>
          </cell>
        </row>
        <row r="7">
          <cell r="A7">
            <v>912</v>
          </cell>
          <cell r="B7" t="str">
            <v>A.O. DI COSENZA</v>
          </cell>
        </row>
        <row r="8">
          <cell r="A8">
            <v>913</v>
          </cell>
          <cell r="B8" t="str">
            <v>A.O. DI CATANZARO</v>
          </cell>
        </row>
        <row r="9">
          <cell r="A9">
            <v>914</v>
          </cell>
          <cell r="B9" t="str">
            <v>A.O. MATER DOMINI</v>
          </cell>
        </row>
        <row r="10">
          <cell r="A10">
            <v>915</v>
          </cell>
          <cell r="B10" t="str">
            <v>A.O. DI REGGIO CALABRIA</v>
          </cell>
        </row>
        <row r="11">
          <cell r="A11" t="str">
            <v>916</v>
          </cell>
          <cell r="B11" t="str">
            <v>INRCA - Cosenza</v>
          </cell>
        </row>
        <row r="12">
          <cell r="A12" t="str">
            <v>000</v>
          </cell>
          <cell r="B12" t="str">
            <v>Ente Regione</v>
          </cell>
        </row>
      </sheetData>
      <sheetData sheetId="6">
        <row r="1">
          <cell r="D1" t="str">
            <v>Consuntivo</v>
          </cell>
        </row>
      </sheetData>
      <sheetData sheetId="7">
        <row r="17">
          <cell r="J17">
            <v>0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L497"/>
  <sheetViews>
    <sheetView showGridLines="0" tabSelected="1" workbookViewId="0">
      <pane xSplit="4" ySplit="16" topLeftCell="E35" activePane="bottomRight" state="frozen"/>
      <selection activeCell="A11" sqref="A11"/>
      <selection pane="topRight" activeCell="E11" sqref="E11"/>
      <selection pane="bottomLeft" activeCell="A17" sqref="A17"/>
      <selection pane="bottomRight" activeCell="J1" sqref="J1:K1048576"/>
    </sheetView>
  </sheetViews>
  <sheetFormatPr defaultRowHeight="15" x14ac:dyDescent="0.2"/>
  <cols>
    <col min="1" max="1" width="14.7109375" style="6" customWidth="1"/>
    <col min="2" max="2" width="10.5703125" style="8" customWidth="1"/>
    <col min="3" max="3" width="9.140625" style="35" customWidth="1"/>
    <col min="4" max="4" width="11.5703125" style="5" customWidth="1"/>
    <col min="5" max="5" width="54.28515625" style="5" customWidth="1"/>
    <col min="6" max="6" width="23.140625" style="101" customWidth="1"/>
    <col min="7" max="7" width="9.7109375" style="5" hidden="1" customWidth="1"/>
    <col min="8" max="8" width="20.140625" style="101" hidden="1" customWidth="1"/>
    <col min="9" max="9" width="18.5703125" style="101" hidden="1" customWidth="1"/>
    <col min="10" max="10" width="9.140625" style="6"/>
    <col min="11" max="12" width="11.28515625" style="6" bestFit="1" customWidth="1"/>
    <col min="13" max="16384" width="9.140625" style="6"/>
  </cols>
  <sheetData>
    <row r="1" spans="1:9" ht="15.75" hidden="1" thickBot="1" x14ac:dyDescent="0.25">
      <c r="A1" s="1">
        <v>201</v>
      </c>
      <c r="B1" s="1" t="s">
        <v>0</v>
      </c>
      <c r="C1" s="2" t="s">
        <v>1</v>
      </c>
      <c r="D1" s="3" t="s">
        <v>2</v>
      </c>
      <c r="E1" s="3"/>
      <c r="F1" s="4"/>
      <c r="H1" s="4"/>
      <c r="I1" s="4"/>
    </row>
    <row r="2" spans="1:9" ht="15.75" hidden="1" thickBot="1" x14ac:dyDescent="0.25">
      <c r="A2" s="1">
        <v>202</v>
      </c>
      <c r="B2" s="1" t="s">
        <v>3</v>
      </c>
      <c r="C2" s="2" t="s">
        <v>4</v>
      </c>
      <c r="D2" s="3" t="s">
        <v>5</v>
      </c>
      <c r="E2" s="3"/>
      <c r="F2" s="4"/>
      <c r="H2" s="4"/>
      <c r="I2" s="4"/>
    </row>
    <row r="3" spans="1:9" ht="15.75" hidden="1" thickBot="1" x14ac:dyDescent="0.25">
      <c r="A3" s="1">
        <v>203</v>
      </c>
      <c r="B3" s="1" t="s">
        <v>6</v>
      </c>
      <c r="C3" s="2">
        <v>1</v>
      </c>
      <c r="D3" s="3" t="s">
        <v>7</v>
      </c>
      <c r="E3" s="3"/>
      <c r="F3" s="4"/>
      <c r="H3" s="4"/>
      <c r="I3" s="4"/>
    </row>
    <row r="4" spans="1:9" ht="15.75" hidden="1" thickBot="1" x14ac:dyDescent="0.25">
      <c r="A4" s="1">
        <v>204</v>
      </c>
      <c r="B4" s="1" t="s">
        <v>8</v>
      </c>
      <c r="C4" s="2">
        <v>2</v>
      </c>
      <c r="D4" s="3" t="s">
        <v>9</v>
      </c>
      <c r="E4" s="3"/>
      <c r="F4" s="4"/>
      <c r="H4" s="4"/>
      <c r="I4" s="4"/>
    </row>
    <row r="5" spans="1:9" ht="15.75" hidden="1" thickBot="1" x14ac:dyDescent="0.25">
      <c r="A5" s="1">
        <v>205</v>
      </c>
      <c r="B5" s="1" t="s">
        <v>10</v>
      </c>
      <c r="C5" s="2">
        <v>3</v>
      </c>
      <c r="D5" s="3" t="s">
        <v>11</v>
      </c>
      <c r="E5" s="3"/>
      <c r="F5" s="4"/>
      <c r="H5" s="4"/>
      <c r="I5" s="4"/>
    </row>
    <row r="6" spans="1:9" ht="15.75" hidden="1" thickBot="1" x14ac:dyDescent="0.25">
      <c r="A6" s="1" t="s">
        <v>12</v>
      </c>
      <c r="B6" s="1" t="s">
        <v>13</v>
      </c>
      <c r="C6" s="2">
        <v>4</v>
      </c>
      <c r="D6" s="3" t="s">
        <v>14</v>
      </c>
      <c r="E6" s="3"/>
      <c r="F6" s="4"/>
      <c r="H6" s="4"/>
      <c r="I6" s="4"/>
    </row>
    <row r="7" spans="1:9" ht="15.75" hidden="1" thickBot="1" x14ac:dyDescent="0.25">
      <c r="A7" s="1">
        <v>912</v>
      </c>
      <c r="B7" s="1" t="s">
        <v>15</v>
      </c>
      <c r="C7" s="2"/>
      <c r="D7" s="3"/>
      <c r="E7" s="3"/>
      <c r="F7" s="4"/>
      <c r="H7" s="4"/>
      <c r="I7" s="4"/>
    </row>
    <row r="8" spans="1:9" ht="15.75" hidden="1" thickBot="1" x14ac:dyDescent="0.25">
      <c r="A8" s="1">
        <v>913</v>
      </c>
      <c r="B8" s="1" t="s">
        <v>16</v>
      </c>
      <c r="C8" s="2"/>
      <c r="D8" s="3"/>
      <c r="E8" s="3"/>
      <c r="F8" s="4"/>
      <c r="H8" s="4"/>
      <c r="I8" s="4"/>
    </row>
    <row r="9" spans="1:9" ht="15.75" hidden="1" thickBot="1" x14ac:dyDescent="0.25">
      <c r="A9" s="1">
        <v>914</v>
      </c>
      <c r="B9" s="1" t="s">
        <v>17</v>
      </c>
      <c r="C9" s="2"/>
      <c r="D9" s="3"/>
      <c r="E9" s="3"/>
      <c r="F9" s="4"/>
      <c r="H9" s="4"/>
      <c r="I9" s="4"/>
    </row>
    <row r="10" spans="1:9" ht="15.75" hidden="1" thickBot="1" x14ac:dyDescent="0.25">
      <c r="A10" s="1">
        <v>915</v>
      </c>
      <c r="B10" s="1" t="s">
        <v>18</v>
      </c>
      <c r="C10" s="2"/>
      <c r="D10" s="3"/>
      <c r="E10" s="3"/>
      <c r="F10" s="4"/>
      <c r="H10" s="4"/>
      <c r="I10" s="4"/>
    </row>
    <row r="11" spans="1:9" ht="25.5" hidden="1" customHeight="1" x14ac:dyDescent="0.2">
      <c r="A11" s="7" t="s">
        <v>19</v>
      </c>
      <c r="B11" s="8" t="s">
        <v>20</v>
      </c>
      <c r="C11" s="9"/>
      <c r="D11" s="10"/>
      <c r="E11" s="3"/>
      <c r="F11" s="4"/>
      <c r="H11" s="4"/>
      <c r="I11" s="4"/>
    </row>
    <row r="12" spans="1:9" ht="19.5" customHeight="1" x14ac:dyDescent="0.2">
      <c r="A12" s="11" t="s">
        <v>21</v>
      </c>
      <c r="B12" s="12">
        <v>2</v>
      </c>
      <c r="C12" s="13" t="s">
        <v>22</v>
      </c>
      <c r="D12" s="14"/>
      <c r="E12" s="15"/>
      <c r="F12" s="4"/>
      <c r="H12" s="4"/>
      <c r="I12" s="4"/>
    </row>
    <row r="13" spans="1:9" ht="21" customHeight="1" x14ac:dyDescent="0.2">
      <c r="A13" s="16" t="s">
        <v>23</v>
      </c>
      <c r="B13" s="17">
        <v>2018</v>
      </c>
      <c r="C13" s="2"/>
      <c r="D13" s="18"/>
      <c r="E13" s="15"/>
      <c r="F13" s="4"/>
      <c r="H13" s="4"/>
      <c r="I13" s="4"/>
    </row>
    <row r="14" spans="1:9" ht="17.25" customHeight="1" thickBot="1" x14ac:dyDescent="0.25">
      <c r="A14" s="19" t="s">
        <v>24</v>
      </c>
      <c r="B14" s="20">
        <v>912</v>
      </c>
      <c r="C14" s="21" t="str">
        <f>IF(B14="","",INDEX([1]Dati!$B$1:$B$12,MATCH(B14,[1]Dati!$A$1:$A$12,0),))</f>
        <v>A.O. DI COSENZA</v>
      </c>
      <c r="D14" s="22"/>
      <c r="E14" s="15"/>
      <c r="F14" s="23"/>
      <c r="H14" s="23"/>
      <c r="I14" s="23"/>
    </row>
    <row r="15" spans="1:9" s="31" customFormat="1" ht="6.75" customHeight="1" x14ac:dyDescent="0.2">
      <c r="A15" s="24"/>
      <c r="B15" s="25"/>
      <c r="C15" s="26"/>
      <c r="D15" s="27"/>
      <c r="E15" s="28"/>
      <c r="F15" s="29"/>
      <c r="G15" s="30"/>
      <c r="H15" s="29"/>
      <c r="I15" s="29"/>
    </row>
    <row r="16" spans="1:9" ht="22.5" x14ac:dyDescent="0.2">
      <c r="C16" s="32" t="s">
        <v>25</v>
      </c>
      <c r="D16" s="32" t="s">
        <v>26</v>
      </c>
      <c r="E16" s="33" t="s">
        <v>27</v>
      </c>
      <c r="F16" s="34" t="s">
        <v>28</v>
      </c>
      <c r="G16" s="35"/>
      <c r="H16" s="8" t="s">
        <v>29</v>
      </c>
      <c r="I16" s="34" t="s">
        <v>30</v>
      </c>
    </row>
    <row r="17" spans="1:9" ht="14.25" customHeight="1" x14ac:dyDescent="0.2">
      <c r="C17" s="36"/>
      <c r="D17" s="37" t="s">
        <v>31</v>
      </c>
      <c r="E17" s="38" t="s">
        <v>32</v>
      </c>
      <c r="F17" s="39">
        <v>72210710.109999999</v>
      </c>
      <c r="G17" s="5" t="s">
        <v>33</v>
      </c>
      <c r="H17" s="39">
        <v>34096005.744999997</v>
      </c>
      <c r="I17" s="39">
        <f>I18+I21+I34+I39</f>
        <v>63797096.673333332</v>
      </c>
    </row>
    <row r="18" spans="1:9" ht="25.5" x14ac:dyDescent="0.2">
      <c r="C18" s="40"/>
      <c r="D18" s="41" t="s">
        <v>34</v>
      </c>
      <c r="E18" s="42" t="s">
        <v>35</v>
      </c>
      <c r="F18" s="39">
        <v>72210710.109999999</v>
      </c>
      <c r="G18" s="5" t="s">
        <v>33</v>
      </c>
      <c r="H18" s="39">
        <v>34096005.744999997</v>
      </c>
      <c r="I18" s="39">
        <f>I19+I22+I35+I40</f>
        <v>63797096.673333332</v>
      </c>
    </row>
    <row r="19" spans="1:9" ht="25.5" x14ac:dyDescent="0.25">
      <c r="C19" s="36"/>
      <c r="D19" s="43" t="s">
        <v>36</v>
      </c>
      <c r="E19" s="44" t="s">
        <v>37</v>
      </c>
      <c r="F19" s="45">
        <v>68999152.879999995</v>
      </c>
      <c r="G19" s="46"/>
      <c r="H19" s="45">
        <v>33199062.390000001</v>
      </c>
      <c r="I19" s="45">
        <f>49798593.585/9*12</f>
        <v>66398124.780000001</v>
      </c>
    </row>
    <row r="20" spans="1:9" ht="25.5" x14ac:dyDescent="0.25">
      <c r="C20" s="36"/>
      <c r="D20" s="43" t="s">
        <v>38</v>
      </c>
      <c r="E20" s="44" t="s">
        <v>39</v>
      </c>
      <c r="F20" s="45">
        <v>3211557.23</v>
      </c>
      <c r="G20" s="46"/>
      <c r="H20" s="45">
        <v>896943.35499999998</v>
      </c>
      <c r="I20" s="45">
        <f>4125000/9*12</f>
        <v>5500000</v>
      </c>
    </row>
    <row r="21" spans="1:9" ht="15.75" x14ac:dyDescent="0.2">
      <c r="C21" s="36"/>
      <c r="D21" s="41" t="s">
        <v>40</v>
      </c>
      <c r="E21" s="42" t="s">
        <v>41</v>
      </c>
      <c r="F21" s="39">
        <v>0</v>
      </c>
      <c r="G21" s="5" t="s">
        <v>33</v>
      </c>
      <c r="H21" s="39">
        <v>0</v>
      </c>
      <c r="I21" s="39">
        <v>0</v>
      </c>
    </row>
    <row r="22" spans="1:9" ht="15.75" x14ac:dyDescent="0.2">
      <c r="A22" s="47"/>
      <c r="C22" s="36"/>
      <c r="D22" s="41" t="s">
        <v>42</v>
      </c>
      <c r="E22" s="48" t="s">
        <v>43</v>
      </c>
      <c r="F22" s="39">
        <v>0</v>
      </c>
      <c r="G22" s="5" t="s">
        <v>33</v>
      </c>
      <c r="H22" s="39">
        <v>0</v>
      </c>
      <c r="I22" s="39">
        <v>0</v>
      </c>
    </row>
    <row r="23" spans="1:9" ht="25.5" x14ac:dyDescent="0.25">
      <c r="C23" s="36"/>
      <c r="D23" s="49" t="s">
        <v>44</v>
      </c>
      <c r="E23" s="50" t="s">
        <v>45</v>
      </c>
      <c r="F23" s="45"/>
      <c r="G23" s="46"/>
      <c r="H23" s="45"/>
      <c r="I23" s="45"/>
    </row>
    <row r="24" spans="1:9" ht="38.25" x14ac:dyDescent="0.25">
      <c r="C24" s="36"/>
      <c r="D24" s="49" t="s">
        <v>46</v>
      </c>
      <c r="E24" s="50" t="s">
        <v>47</v>
      </c>
      <c r="F24" s="45"/>
      <c r="G24" s="46"/>
      <c r="H24" s="45"/>
      <c r="I24" s="45"/>
    </row>
    <row r="25" spans="1:9" ht="38.25" x14ac:dyDescent="0.25">
      <c r="C25" s="36"/>
      <c r="D25" s="49" t="s">
        <v>48</v>
      </c>
      <c r="E25" s="50" t="s">
        <v>49</v>
      </c>
      <c r="F25" s="45"/>
      <c r="G25" s="46"/>
      <c r="H25" s="45"/>
      <c r="I25" s="45"/>
    </row>
    <row r="26" spans="1:9" ht="25.5" x14ac:dyDescent="0.25">
      <c r="C26" s="36"/>
      <c r="D26" s="49" t="s">
        <v>50</v>
      </c>
      <c r="E26" s="50" t="s">
        <v>51</v>
      </c>
      <c r="F26" s="45"/>
      <c r="G26" s="46"/>
      <c r="H26" s="45"/>
      <c r="I26" s="45"/>
    </row>
    <row r="27" spans="1:9" ht="25.5" x14ac:dyDescent="0.25">
      <c r="C27" s="36"/>
      <c r="D27" s="41" t="s">
        <v>52</v>
      </c>
      <c r="E27" s="48" t="s">
        <v>53</v>
      </c>
      <c r="F27" s="39">
        <v>0</v>
      </c>
      <c r="G27" s="46" t="s">
        <v>33</v>
      </c>
      <c r="H27" s="39">
        <v>0</v>
      </c>
      <c r="I27" s="39">
        <v>0</v>
      </c>
    </row>
    <row r="28" spans="1:9" ht="25.5" x14ac:dyDescent="0.2">
      <c r="C28" s="36" t="s">
        <v>54</v>
      </c>
      <c r="D28" s="49" t="s">
        <v>55</v>
      </c>
      <c r="E28" s="50" t="s">
        <v>56</v>
      </c>
      <c r="F28" s="45"/>
      <c r="H28" s="45"/>
      <c r="I28" s="45"/>
    </row>
    <row r="29" spans="1:9" ht="25.5" x14ac:dyDescent="0.25">
      <c r="C29" s="36" t="s">
        <v>54</v>
      </c>
      <c r="D29" s="49" t="s">
        <v>57</v>
      </c>
      <c r="E29" s="50" t="s">
        <v>58</v>
      </c>
      <c r="F29" s="45"/>
      <c r="G29" s="46"/>
      <c r="H29" s="45"/>
      <c r="I29" s="45"/>
    </row>
    <row r="30" spans="1:9" ht="25.5" x14ac:dyDescent="0.25">
      <c r="C30" s="36"/>
      <c r="D30" s="41" t="s">
        <v>59</v>
      </c>
      <c r="E30" s="48" t="s">
        <v>60</v>
      </c>
      <c r="F30" s="39">
        <v>0</v>
      </c>
      <c r="G30" s="46" t="s">
        <v>33</v>
      </c>
      <c r="H30" s="39">
        <v>0</v>
      </c>
      <c r="I30" s="39">
        <v>0</v>
      </c>
    </row>
    <row r="31" spans="1:9" ht="25.5" x14ac:dyDescent="0.25">
      <c r="C31" s="36"/>
      <c r="D31" s="49" t="s">
        <v>61</v>
      </c>
      <c r="E31" s="50" t="s">
        <v>62</v>
      </c>
      <c r="F31" s="45"/>
      <c r="G31" s="46"/>
      <c r="H31" s="45"/>
      <c r="I31" s="45"/>
    </row>
    <row r="32" spans="1:9" ht="25.5" x14ac:dyDescent="0.25">
      <c r="C32" s="36"/>
      <c r="D32" s="49" t="s">
        <v>63</v>
      </c>
      <c r="E32" s="50" t="s">
        <v>64</v>
      </c>
      <c r="F32" s="45"/>
      <c r="G32" s="46"/>
      <c r="H32" s="45"/>
      <c r="I32" s="45"/>
    </row>
    <row r="33" spans="3:9" ht="25.5" x14ac:dyDescent="0.2">
      <c r="C33" s="36"/>
      <c r="D33" s="49" t="s">
        <v>65</v>
      </c>
      <c r="E33" s="50" t="s">
        <v>66</v>
      </c>
      <c r="F33" s="45"/>
      <c r="H33" s="45"/>
      <c r="I33" s="45"/>
    </row>
    <row r="34" spans="3:9" ht="15.75" x14ac:dyDescent="0.2">
      <c r="C34" s="36"/>
      <c r="D34" s="51" t="s">
        <v>67</v>
      </c>
      <c r="E34" s="52" t="s">
        <v>68</v>
      </c>
      <c r="F34" s="39">
        <v>0</v>
      </c>
      <c r="G34" s="5" t="s">
        <v>33</v>
      </c>
      <c r="H34" s="39">
        <v>0</v>
      </c>
      <c r="I34" s="39">
        <v>0</v>
      </c>
    </row>
    <row r="35" spans="3:9" ht="25.5" x14ac:dyDescent="0.2">
      <c r="C35" s="36"/>
      <c r="D35" s="53" t="s">
        <v>69</v>
      </c>
      <c r="E35" s="54" t="s">
        <v>70</v>
      </c>
      <c r="F35" s="45"/>
      <c r="H35" s="45"/>
      <c r="I35" s="45"/>
    </row>
    <row r="36" spans="3:9" ht="15" customHeight="1" x14ac:dyDescent="0.2">
      <c r="C36" s="36"/>
      <c r="D36" s="53" t="s">
        <v>71</v>
      </c>
      <c r="E36" s="54" t="s">
        <v>72</v>
      </c>
      <c r="F36" s="45"/>
      <c r="H36" s="45"/>
      <c r="I36" s="45"/>
    </row>
    <row r="37" spans="3:9" ht="25.5" x14ac:dyDescent="0.25">
      <c r="C37" s="36"/>
      <c r="D37" s="53" t="s">
        <v>73</v>
      </c>
      <c r="E37" s="54" t="s">
        <v>74</v>
      </c>
      <c r="F37" s="45"/>
      <c r="G37" s="46"/>
      <c r="H37" s="45"/>
      <c r="I37" s="45"/>
    </row>
    <row r="38" spans="3:9" ht="15.75" x14ac:dyDescent="0.25">
      <c r="C38" s="36"/>
      <c r="D38" s="53" t="s">
        <v>75</v>
      </c>
      <c r="E38" s="54" t="s">
        <v>76</v>
      </c>
      <c r="F38" s="45"/>
      <c r="G38" s="46"/>
      <c r="H38" s="45"/>
      <c r="I38" s="45"/>
    </row>
    <row r="39" spans="3:9" ht="15.75" x14ac:dyDescent="0.25">
      <c r="C39" s="36"/>
      <c r="D39" s="51" t="s">
        <v>77</v>
      </c>
      <c r="E39" s="52" t="s">
        <v>78</v>
      </c>
      <c r="F39" s="55"/>
      <c r="G39" s="46"/>
      <c r="H39" s="55"/>
      <c r="I39" s="55"/>
    </row>
    <row r="40" spans="3:9" ht="25.5" x14ac:dyDescent="0.2">
      <c r="C40" s="36"/>
      <c r="D40" s="56" t="s">
        <v>79</v>
      </c>
      <c r="E40" s="57" t="s">
        <v>80</v>
      </c>
      <c r="F40" s="58">
        <v>-2601028.1</v>
      </c>
      <c r="G40" s="58">
        <f t="shared" ref="G40:I40" si="0">G41+G42</f>
        <v>0</v>
      </c>
      <c r="H40" s="58">
        <f t="shared" si="0"/>
        <v>-1300514.05</v>
      </c>
      <c r="I40" s="58">
        <f t="shared" si="0"/>
        <v>-2601028.1066666669</v>
      </c>
    </row>
    <row r="41" spans="3:9" ht="38.25" x14ac:dyDescent="0.2">
      <c r="C41" s="36"/>
      <c r="D41" s="53" t="s">
        <v>81</v>
      </c>
      <c r="E41" s="59" t="s">
        <v>82</v>
      </c>
      <c r="F41" s="45">
        <v>-2601028.1</v>
      </c>
      <c r="H41" s="45">
        <v>-1300514.05</v>
      </c>
      <c r="I41" s="45">
        <f>-1950771.08/9*12</f>
        <v>-2601028.1066666669</v>
      </c>
    </row>
    <row r="42" spans="3:9" ht="25.5" x14ac:dyDescent="0.25">
      <c r="C42" s="36"/>
      <c r="D42" s="53" t="s">
        <v>83</v>
      </c>
      <c r="E42" s="59" t="s">
        <v>84</v>
      </c>
      <c r="F42" s="45"/>
      <c r="G42" s="46"/>
      <c r="H42" s="45"/>
      <c r="I42" s="45"/>
    </row>
    <row r="43" spans="3:9" ht="25.5" x14ac:dyDescent="0.25">
      <c r="C43" s="36"/>
      <c r="D43" s="37" t="s">
        <v>85</v>
      </c>
      <c r="E43" s="38" t="s">
        <v>86</v>
      </c>
      <c r="F43" s="58">
        <v>0</v>
      </c>
      <c r="G43" s="46" t="s">
        <v>33</v>
      </c>
      <c r="H43" s="58">
        <v>0</v>
      </c>
      <c r="I43" s="58">
        <v>0</v>
      </c>
    </row>
    <row r="44" spans="3:9" ht="38.25" x14ac:dyDescent="0.25">
      <c r="C44" s="36"/>
      <c r="D44" s="43" t="s">
        <v>87</v>
      </c>
      <c r="E44" s="60" t="s">
        <v>88</v>
      </c>
      <c r="F44" s="45">
        <v>0</v>
      </c>
      <c r="G44" s="46"/>
      <c r="H44" s="45">
        <v>0</v>
      </c>
      <c r="I44" s="45">
        <v>0</v>
      </c>
    </row>
    <row r="45" spans="3:9" ht="38.25" x14ac:dyDescent="0.25">
      <c r="C45" s="36"/>
      <c r="D45" s="43" t="s">
        <v>89</v>
      </c>
      <c r="E45" s="60" t="s">
        <v>90</v>
      </c>
      <c r="F45" s="45"/>
      <c r="G45" s="46"/>
      <c r="H45" s="45"/>
      <c r="I45" s="45"/>
    </row>
    <row r="46" spans="3:9" ht="25.5" x14ac:dyDescent="0.25">
      <c r="C46" s="36"/>
      <c r="D46" s="43" t="s">
        <v>91</v>
      </c>
      <c r="E46" s="60" t="s">
        <v>92</v>
      </c>
      <c r="F46" s="45"/>
      <c r="G46" s="46"/>
      <c r="H46" s="45"/>
      <c r="I46" s="45"/>
    </row>
    <row r="47" spans="3:9" ht="25.5" x14ac:dyDescent="0.25">
      <c r="C47" s="36"/>
      <c r="D47" s="43" t="s">
        <v>93</v>
      </c>
      <c r="E47" s="60" t="s">
        <v>94</v>
      </c>
      <c r="F47" s="45"/>
      <c r="G47" s="46"/>
      <c r="H47" s="45"/>
      <c r="I47" s="45"/>
    </row>
    <row r="48" spans="3:9" ht="15.75" customHeight="1" x14ac:dyDescent="0.2">
      <c r="C48" s="36"/>
      <c r="D48" s="56" t="s">
        <v>95</v>
      </c>
      <c r="E48" s="57" t="s">
        <v>96</v>
      </c>
      <c r="F48" s="39">
        <v>117414415.49333334</v>
      </c>
      <c r="G48" s="5" t="s">
        <v>33</v>
      </c>
      <c r="H48" s="39">
        <v>58593527.725000001</v>
      </c>
      <c r="I48" s="39">
        <f>I49+I77+I82+I83</f>
        <v>117114147.25333333</v>
      </c>
    </row>
    <row r="49" spans="3:9" ht="38.25" x14ac:dyDescent="0.25">
      <c r="C49" s="36"/>
      <c r="D49" s="51" t="s">
        <v>97</v>
      </c>
      <c r="E49" s="52" t="s">
        <v>98</v>
      </c>
      <c r="F49" s="39">
        <v>115276000</v>
      </c>
      <c r="G49" s="46" t="s">
        <v>33</v>
      </c>
      <c r="H49" s="39">
        <v>57638000</v>
      </c>
      <c r="I49" s="39">
        <f>I50+I60+I61+I74+I75+I76</f>
        <v>115276000</v>
      </c>
    </row>
    <row r="50" spans="3:9" ht="38.25" x14ac:dyDescent="0.25">
      <c r="C50" s="36" t="s">
        <v>54</v>
      </c>
      <c r="D50" s="53" t="s">
        <v>99</v>
      </c>
      <c r="E50" s="61" t="s">
        <v>100</v>
      </c>
      <c r="F50" s="39">
        <v>111838000</v>
      </c>
      <c r="G50" s="46" t="s">
        <v>33</v>
      </c>
      <c r="H50" s="39">
        <v>55919000</v>
      </c>
      <c r="I50" s="39">
        <f>I51+I52+I53+I54+I55+I56+I57+I58+I59</f>
        <v>111838000</v>
      </c>
    </row>
    <row r="51" spans="3:9" ht="13.5" customHeight="1" x14ac:dyDescent="0.25">
      <c r="C51" s="36" t="s">
        <v>54</v>
      </c>
      <c r="D51" s="62" t="s">
        <v>101</v>
      </c>
      <c r="E51" s="63" t="s">
        <v>102</v>
      </c>
      <c r="F51" s="45">
        <v>89726000</v>
      </c>
      <c r="G51" s="46"/>
      <c r="H51" s="45">
        <v>44863000</v>
      </c>
      <c r="I51" s="45">
        <f>67294500/9*12</f>
        <v>89726000</v>
      </c>
    </row>
    <row r="52" spans="3:9" ht="13.5" customHeight="1" x14ac:dyDescent="0.25">
      <c r="C52" s="36" t="s">
        <v>54</v>
      </c>
      <c r="D52" s="62" t="s">
        <v>103</v>
      </c>
      <c r="E52" s="63" t="s">
        <v>104</v>
      </c>
      <c r="F52" s="45">
        <v>14874000</v>
      </c>
      <c r="G52" s="46"/>
      <c r="H52" s="45">
        <v>7437000</v>
      </c>
      <c r="I52" s="45">
        <f>11155500/9*12</f>
        <v>14874000</v>
      </c>
    </row>
    <row r="53" spans="3:9" ht="13.5" customHeight="1" x14ac:dyDescent="0.2">
      <c r="C53" s="36" t="s">
        <v>54</v>
      </c>
      <c r="D53" s="62" t="s">
        <v>105</v>
      </c>
      <c r="E53" s="63" t="s">
        <v>106</v>
      </c>
      <c r="F53" s="45"/>
      <c r="H53" s="45"/>
      <c r="I53" s="45"/>
    </row>
    <row r="54" spans="3:9" ht="13.5" customHeight="1" x14ac:dyDescent="0.25">
      <c r="C54" s="36" t="s">
        <v>54</v>
      </c>
      <c r="D54" s="62" t="s">
        <v>107</v>
      </c>
      <c r="E54" s="63" t="s">
        <v>108</v>
      </c>
      <c r="F54" s="45">
        <v>7238000</v>
      </c>
      <c r="G54" s="46"/>
      <c r="H54" s="45">
        <v>3619000</v>
      </c>
      <c r="I54" s="45">
        <f>5428500/9*12</f>
        <v>7238000</v>
      </c>
    </row>
    <row r="55" spans="3:9" ht="13.5" customHeight="1" x14ac:dyDescent="0.25">
      <c r="C55" s="36" t="s">
        <v>54</v>
      </c>
      <c r="D55" s="62" t="s">
        <v>109</v>
      </c>
      <c r="E55" s="63" t="s">
        <v>110</v>
      </c>
      <c r="F55" s="45"/>
      <c r="G55" s="46"/>
      <c r="H55" s="45"/>
      <c r="I55" s="45"/>
    </row>
    <row r="56" spans="3:9" ht="13.5" customHeight="1" x14ac:dyDescent="0.25">
      <c r="C56" s="36" t="s">
        <v>54</v>
      </c>
      <c r="D56" s="62" t="s">
        <v>111</v>
      </c>
      <c r="E56" s="63" t="s">
        <v>112</v>
      </c>
      <c r="F56" s="45"/>
      <c r="G56" s="46"/>
      <c r="H56" s="45"/>
      <c r="I56" s="45"/>
    </row>
    <row r="57" spans="3:9" ht="13.5" customHeight="1" x14ac:dyDescent="0.25">
      <c r="C57" s="36" t="s">
        <v>54</v>
      </c>
      <c r="D57" s="62" t="s">
        <v>113</v>
      </c>
      <c r="E57" s="63" t="s">
        <v>114</v>
      </c>
      <c r="F57" s="45"/>
      <c r="G57" s="46"/>
      <c r="H57" s="45"/>
      <c r="I57" s="45"/>
    </row>
    <row r="58" spans="3:9" ht="13.5" customHeight="1" x14ac:dyDescent="0.25">
      <c r="C58" s="36" t="s">
        <v>54</v>
      </c>
      <c r="D58" s="62" t="s">
        <v>115</v>
      </c>
      <c r="E58" s="63" t="s">
        <v>116</v>
      </c>
      <c r="F58" s="45"/>
      <c r="G58" s="46"/>
      <c r="H58" s="45"/>
      <c r="I58" s="45"/>
    </row>
    <row r="59" spans="3:9" ht="13.5" customHeight="1" x14ac:dyDescent="0.2">
      <c r="C59" s="36" t="s">
        <v>54</v>
      </c>
      <c r="D59" s="62" t="s">
        <v>117</v>
      </c>
      <c r="E59" s="63" t="s">
        <v>118</v>
      </c>
      <c r="F59" s="45"/>
      <c r="H59" s="45"/>
      <c r="I59" s="45"/>
    </row>
    <row r="60" spans="3:9" ht="35.25" customHeight="1" x14ac:dyDescent="0.25">
      <c r="C60" s="36"/>
      <c r="D60" s="51" t="s">
        <v>119</v>
      </c>
      <c r="E60" s="61" t="s">
        <v>120</v>
      </c>
      <c r="F60" s="55"/>
      <c r="G60" s="46"/>
      <c r="H60" s="55"/>
      <c r="I60" s="55"/>
    </row>
    <row r="61" spans="3:9" ht="45" customHeight="1" x14ac:dyDescent="0.25">
      <c r="C61" s="36"/>
      <c r="D61" s="51" t="s">
        <v>121</v>
      </c>
      <c r="E61" s="61" t="s">
        <v>122</v>
      </c>
      <c r="F61" s="39">
        <v>3438000</v>
      </c>
      <c r="G61" s="46" t="s">
        <v>33</v>
      </c>
      <c r="H61" s="39">
        <v>1719000</v>
      </c>
      <c r="I61" s="39">
        <f>I62+I63+I64+I65+I66+I67+I68+I69+I70+I71+I72+I73+I76</f>
        <v>3438000</v>
      </c>
    </row>
    <row r="62" spans="3:9" ht="13.5" customHeight="1" x14ac:dyDescent="0.25">
      <c r="C62" s="36" t="s">
        <v>123</v>
      </c>
      <c r="D62" s="62" t="s">
        <v>124</v>
      </c>
      <c r="E62" s="63" t="s">
        <v>125</v>
      </c>
      <c r="F62" s="45">
        <v>3319000</v>
      </c>
      <c r="G62" s="46"/>
      <c r="H62" s="45">
        <v>1659500</v>
      </c>
      <c r="I62" s="45">
        <f>2489250/9*12</f>
        <v>3319000</v>
      </c>
    </row>
    <row r="63" spans="3:9" ht="13.5" customHeight="1" x14ac:dyDescent="0.2">
      <c r="C63" s="36" t="s">
        <v>123</v>
      </c>
      <c r="D63" s="62" t="s">
        <v>126</v>
      </c>
      <c r="E63" s="63" t="s">
        <v>127</v>
      </c>
      <c r="F63" s="45">
        <v>106000</v>
      </c>
      <c r="H63" s="45">
        <v>53000</v>
      </c>
      <c r="I63" s="45">
        <f>79500/9*12</f>
        <v>106000</v>
      </c>
    </row>
    <row r="64" spans="3:9" ht="13.5" customHeight="1" x14ac:dyDescent="0.25">
      <c r="C64" s="36" t="s">
        <v>128</v>
      </c>
      <c r="D64" s="62" t="s">
        <v>129</v>
      </c>
      <c r="E64" s="63" t="s">
        <v>130</v>
      </c>
      <c r="F64" s="45"/>
      <c r="G64" s="46"/>
      <c r="H64" s="45"/>
      <c r="I64" s="45"/>
    </row>
    <row r="65" spans="3:9" ht="13.5" customHeight="1" x14ac:dyDescent="0.25">
      <c r="C65" s="36" t="s">
        <v>123</v>
      </c>
      <c r="D65" s="62" t="s">
        <v>131</v>
      </c>
      <c r="E65" s="63" t="s">
        <v>132</v>
      </c>
      <c r="F65" s="45">
        <v>13000</v>
      </c>
      <c r="G65" s="46"/>
      <c r="H65" s="45">
        <v>6500</v>
      </c>
      <c r="I65" s="45">
        <f>9750/9*12</f>
        <v>13000</v>
      </c>
    </row>
    <row r="66" spans="3:9" ht="13.5" customHeight="1" x14ac:dyDescent="0.25">
      <c r="C66" s="36" t="s">
        <v>123</v>
      </c>
      <c r="D66" s="62" t="s">
        <v>133</v>
      </c>
      <c r="E66" s="63" t="s">
        <v>134</v>
      </c>
      <c r="F66" s="45"/>
      <c r="G66" s="46"/>
      <c r="H66" s="45"/>
      <c r="I66" s="45"/>
    </row>
    <row r="67" spans="3:9" ht="13.5" customHeight="1" x14ac:dyDescent="0.25">
      <c r="C67" s="36" t="s">
        <v>123</v>
      </c>
      <c r="D67" s="62" t="s">
        <v>135</v>
      </c>
      <c r="E67" s="63" t="s">
        <v>136</v>
      </c>
      <c r="F67" s="45"/>
      <c r="G67" s="46"/>
      <c r="H67" s="45"/>
      <c r="I67" s="45"/>
    </row>
    <row r="68" spans="3:9" ht="13.5" customHeight="1" x14ac:dyDescent="0.25">
      <c r="C68" s="36" t="s">
        <v>123</v>
      </c>
      <c r="D68" s="62" t="s">
        <v>137</v>
      </c>
      <c r="E68" s="63" t="s">
        <v>138</v>
      </c>
      <c r="F68" s="45"/>
      <c r="G68" s="46"/>
      <c r="H68" s="45"/>
      <c r="I68" s="45"/>
    </row>
    <row r="69" spans="3:9" ht="13.5" customHeight="1" x14ac:dyDescent="0.2">
      <c r="C69" s="36" t="s">
        <v>123</v>
      </c>
      <c r="D69" s="62" t="s">
        <v>139</v>
      </c>
      <c r="E69" s="63" t="s">
        <v>140</v>
      </c>
      <c r="F69" s="45"/>
      <c r="H69" s="45"/>
      <c r="I69" s="45"/>
    </row>
    <row r="70" spans="3:9" ht="13.5" customHeight="1" x14ac:dyDescent="0.2">
      <c r="C70" s="36" t="s">
        <v>123</v>
      </c>
      <c r="D70" s="62" t="s">
        <v>141</v>
      </c>
      <c r="E70" s="63" t="s">
        <v>142</v>
      </c>
      <c r="F70" s="45"/>
      <c r="H70" s="45"/>
      <c r="I70" s="45"/>
    </row>
    <row r="71" spans="3:9" ht="13.5" customHeight="1" x14ac:dyDescent="0.25">
      <c r="C71" s="36" t="s">
        <v>123</v>
      </c>
      <c r="D71" s="62" t="s">
        <v>143</v>
      </c>
      <c r="E71" s="63" t="s">
        <v>144</v>
      </c>
      <c r="F71" s="45"/>
      <c r="G71" s="46"/>
      <c r="H71" s="45"/>
      <c r="I71" s="45"/>
    </row>
    <row r="72" spans="3:9" ht="47.25" customHeight="1" x14ac:dyDescent="0.25">
      <c r="C72" s="36" t="s">
        <v>123</v>
      </c>
      <c r="D72" s="62" t="s">
        <v>145</v>
      </c>
      <c r="E72" s="63" t="s">
        <v>146</v>
      </c>
      <c r="F72" s="45"/>
      <c r="G72" s="46"/>
      <c r="H72" s="45"/>
      <c r="I72" s="45"/>
    </row>
    <row r="73" spans="3:9" ht="38.25" x14ac:dyDescent="0.25">
      <c r="C73" s="36" t="s">
        <v>128</v>
      </c>
      <c r="D73" s="56" t="s">
        <v>147</v>
      </c>
      <c r="E73" s="64" t="s">
        <v>148</v>
      </c>
      <c r="F73" s="58">
        <v>0</v>
      </c>
      <c r="G73" s="46" t="s">
        <v>33</v>
      </c>
      <c r="H73" s="58">
        <v>0</v>
      </c>
      <c r="I73" s="58">
        <v>0</v>
      </c>
    </row>
    <row r="74" spans="3:9" ht="13.5" customHeight="1" x14ac:dyDescent="0.25">
      <c r="C74" s="36" t="s">
        <v>128</v>
      </c>
      <c r="D74" s="53" t="s">
        <v>149</v>
      </c>
      <c r="E74" s="65" t="s">
        <v>150</v>
      </c>
      <c r="F74" s="45"/>
      <c r="G74" s="46"/>
      <c r="H74" s="45"/>
      <c r="I74" s="45"/>
    </row>
    <row r="75" spans="3:9" ht="38.25" x14ac:dyDescent="0.25">
      <c r="C75" s="36" t="s">
        <v>128</v>
      </c>
      <c r="D75" s="53" t="s">
        <v>151</v>
      </c>
      <c r="E75" s="65" t="s">
        <v>152</v>
      </c>
      <c r="F75" s="45"/>
      <c r="G75" s="46"/>
      <c r="H75" s="45"/>
      <c r="I75" s="45"/>
    </row>
    <row r="76" spans="3:9" ht="38.25" x14ac:dyDescent="0.25">
      <c r="C76" s="36"/>
      <c r="D76" s="56" t="s">
        <v>153</v>
      </c>
      <c r="E76" s="64" t="s">
        <v>154</v>
      </c>
      <c r="F76" s="55"/>
      <c r="G76" s="46"/>
      <c r="H76" s="55"/>
      <c r="I76" s="55"/>
    </row>
    <row r="77" spans="3:9" ht="51" x14ac:dyDescent="0.25">
      <c r="C77" s="36" t="s">
        <v>123</v>
      </c>
      <c r="D77" s="51" t="s">
        <v>155</v>
      </c>
      <c r="E77" s="52" t="s">
        <v>156</v>
      </c>
      <c r="F77" s="58">
        <v>0</v>
      </c>
      <c r="G77" s="46" t="s">
        <v>33</v>
      </c>
      <c r="H77" s="58">
        <v>0</v>
      </c>
      <c r="I77" s="58">
        <v>0</v>
      </c>
    </row>
    <row r="78" spans="3:9" ht="13.5" customHeight="1" x14ac:dyDescent="0.2">
      <c r="C78" s="36" t="s">
        <v>123</v>
      </c>
      <c r="D78" s="53" t="s">
        <v>157</v>
      </c>
      <c r="E78" s="54" t="s">
        <v>158</v>
      </c>
      <c r="F78" s="45"/>
      <c r="H78" s="45"/>
      <c r="I78" s="45"/>
    </row>
    <row r="79" spans="3:9" ht="13.5" customHeight="1" x14ac:dyDescent="0.2">
      <c r="C79" s="36" t="s">
        <v>123</v>
      </c>
      <c r="D79" s="53" t="s">
        <v>159</v>
      </c>
      <c r="E79" s="54" t="s">
        <v>160</v>
      </c>
      <c r="F79" s="45"/>
      <c r="H79" s="45"/>
      <c r="I79" s="45"/>
    </row>
    <row r="80" spans="3:9" ht="13.5" customHeight="1" x14ac:dyDescent="0.25">
      <c r="C80" s="36" t="s">
        <v>123</v>
      </c>
      <c r="D80" s="53" t="s">
        <v>161</v>
      </c>
      <c r="E80" s="54" t="s">
        <v>162</v>
      </c>
      <c r="F80" s="45"/>
      <c r="G80" s="46"/>
      <c r="H80" s="45"/>
      <c r="I80" s="45"/>
    </row>
    <row r="81" spans="3:9" ht="38.25" x14ac:dyDescent="0.25">
      <c r="C81" s="36" t="s">
        <v>123</v>
      </c>
      <c r="D81" s="53" t="s">
        <v>163</v>
      </c>
      <c r="E81" s="54" t="s">
        <v>164</v>
      </c>
      <c r="F81" s="45"/>
      <c r="G81" s="46"/>
      <c r="H81" s="45"/>
      <c r="I81" s="45"/>
    </row>
    <row r="82" spans="3:9" ht="28.5" customHeight="1" x14ac:dyDescent="0.25">
      <c r="C82" s="36"/>
      <c r="D82" s="51" t="s">
        <v>165</v>
      </c>
      <c r="E82" s="52" t="s">
        <v>166</v>
      </c>
      <c r="F82" s="66">
        <v>531415.49333333329</v>
      </c>
      <c r="G82" s="46"/>
      <c r="H82" s="66">
        <v>123107.61500000001</v>
      </c>
      <c r="I82" s="66">
        <f>162688.86/9*12</f>
        <v>216918.47999999998</v>
      </c>
    </row>
    <row r="83" spans="3:9" ht="39" customHeight="1" x14ac:dyDescent="0.2">
      <c r="C83" s="36"/>
      <c r="D83" s="51" t="s">
        <v>167</v>
      </c>
      <c r="E83" s="52" t="s">
        <v>168</v>
      </c>
      <c r="F83" s="58">
        <v>1607000</v>
      </c>
      <c r="G83" s="5" t="s">
        <v>33</v>
      </c>
      <c r="H83" s="58">
        <v>832420.11</v>
      </c>
      <c r="I83" s="58">
        <f>I84+I85+I86+I87+I88+I89+I90</f>
        <v>1621228.7733333334</v>
      </c>
    </row>
    <row r="84" spans="3:9" ht="13.5" customHeight="1" x14ac:dyDescent="0.25">
      <c r="C84" s="36"/>
      <c r="D84" s="53" t="s">
        <v>169</v>
      </c>
      <c r="E84" s="54" t="s">
        <v>170</v>
      </c>
      <c r="F84" s="45"/>
      <c r="G84" s="46"/>
      <c r="H84" s="45"/>
      <c r="I84" s="45"/>
    </row>
    <row r="85" spans="3:9" ht="13.5" customHeight="1" x14ac:dyDescent="0.2">
      <c r="C85" s="36"/>
      <c r="D85" s="53" t="s">
        <v>171</v>
      </c>
      <c r="E85" s="54" t="s">
        <v>172</v>
      </c>
      <c r="F85" s="45">
        <v>1512000</v>
      </c>
      <c r="H85" s="45">
        <v>770494.95</v>
      </c>
      <c r="I85" s="45">
        <f>1143250.91/9*12</f>
        <v>1524334.5466666666</v>
      </c>
    </row>
    <row r="86" spans="3:9" ht="13.5" customHeight="1" x14ac:dyDescent="0.2">
      <c r="C86" s="36"/>
      <c r="D86" s="53" t="s">
        <v>173</v>
      </c>
      <c r="E86" s="54" t="s">
        <v>174</v>
      </c>
      <c r="F86" s="45"/>
      <c r="H86" s="45"/>
      <c r="I86" s="45"/>
    </row>
    <row r="87" spans="3:9" ht="13.5" customHeight="1" x14ac:dyDescent="0.25">
      <c r="C87" s="36"/>
      <c r="D87" s="53" t="s">
        <v>175</v>
      </c>
      <c r="E87" s="54" t="s">
        <v>176</v>
      </c>
      <c r="F87" s="45">
        <v>25000</v>
      </c>
      <c r="G87" s="46"/>
      <c r="H87" s="45">
        <v>12228</v>
      </c>
      <c r="I87" s="45">
        <f>19525.87/9*12</f>
        <v>26034.493333333332</v>
      </c>
    </row>
    <row r="88" spans="3:9" ht="26.25" customHeight="1" x14ac:dyDescent="0.25">
      <c r="C88" s="36" t="s">
        <v>54</v>
      </c>
      <c r="D88" s="53" t="s">
        <v>177</v>
      </c>
      <c r="E88" s="54" t="s">
        <v>178</v>
      </c>
      <c r="F88" s="45">
        <v>70000</v>
      </c>
      <c r="G88" s="46"/>
      <c r="H88" s="45">
        <v>49697.16</v>
      </c>
      <c r="I88" s="45">
        <f>53144.8/9*12</f>
        <v>70859.733333333337</v>
      </c>
    </row>
    <row r="89" spans="3:9" ht="13.5" customHeight="1" x14ac:dyDescent="0.25">
      <c r="C89" s="36"/>
      <c r="D89" s="53" t="s">
        <v>179</v>
      </c>
      <c r="E89" s="54" t="s">
        <v>180</v>
      </c>
      <c r="F89" s="45"/>
      <c r="G89" s="46"/>
      <c r="H89" s="45"/>
      <c r="I89" s="45"/>
    </row>
    <row r="90" spans="3:9" ht="13.5" customHeight="1" x14ac:dyDescent="0.2">
      <c r="C90" s="36" t="s">
        <v>54</v>
      </c>
      <c r="D90" s="53" t="s">
        <v>181</v>
      </c>
      <c r="E90" s="54" t="s">
        <v>182</v>
      </c>
      <c r="F90" s="45"/>
      <c r="H90" s="45"/>
      <c r="I90" s="45"/>
    </row>
    <row r="91" spans="3:9" ht="13.5" customHeight="1" x14ac:dyDescent="0.25">
      <c r="C91" s="67"/>
      <c r="D91" s="56" t="s">
        <v>183</v>
      </c>
      <c r="E91" s="57" t="s">
        <v>184</v>
      </c>
      <c r="F91" s="39">
        <v>452500</v>
      </c>
      <c r="G91" s="46" t="s">
        <v>33</v>
      </c>
      <c r="H91" s="39">
        <v>225209.45500000002</v>
      </c>
      <c r="I91" s="39">
        <f>I92+I93+I96+I100+I104</f>
        <v>392666.75</v>
      </c>
    </row>
    <row r="92" spans="3:9" ht="13.5" customHeight="1" x14ac:dyDescent="0.25">
      <c r="C92" s="67"/>
      <c r="D92" s="51" t="s">
        <v>185</v>
      </c>
      <c r="E92" s="52" t="s">
        <v>186</v>
      </c>
      <c r="F92" s="55">
        <v>125000</v>
      </c>
      <c r="G92" s="46"/>
      <c r="H92" s="55">
        <v>87845.83</v>
      </c>
      <c r="I92" s="55">
        <f>95805.83/9*12</f>
        <v>127741.10666666666</v>
      </c>
    </row>
    <row r="93" spans="3:9" ht="13.5" customHeight="1" x14ac:dyDescent="0.25">
      <c r="C93" s="68"/>
      <c r="D93" s="51" t="s">
        <v>187</v>
      </c>
      <c r="E93" s="52" t="s">
        <v>188</v>
      </c>
      <c r="F93" s="39">
        <v>0</v>
      </c>
      <c r="G93" s="46" t="s">
        <v>33</v>
      </c>
      <c r="H93" s="39">
        <v>0</v>
      </c>
      <c r="I93" s="39">
        <v>0</v>
      </c>
    </row>
    <row r="94" spans="3:9" ht="13.5" customHeight="1" x14ac:dyDescent="0.2">
      <c r="C94" s="68"/>
      <c r="D94" s="53" t="s">
        <v>189</v>
      </c>
      <c r="E94" s="54" t="s">
        <v>190</v>
      </c>
      <c r="F94" s="69"/>
      <c r="H94" s="69"/>
      <c r="I94" s="69"/>
    </row>
    <row r="95" spans="3:9" ht="13.5" customHeight="1" x14ac:dyDescent="0.25">
      <c r="C95" s="68"/>
      <c r="D95" s="53" t="s">
        <v>191</v>
      </c>
      <c r="E95" s="54" t="s">
        <v>192</v>
      </c>
      <c r="F95" s="69"/>
      <c r="G95" s="46"/>
      <c r="H95" s="69"/>
      <c r="I95" s="69"/>
    </row>
    <row r="96" spans="3:9" ht="13.5" customHeight="1" x14ac:dyDescent="0.25">
      <c r="C96" s="70" t="s">
        <v>54</v>
      </c>
      <c r="D96" s="51" t="s">
        <v>193</v>
      </c>
      <c r="E96" s="52" t="s">
        <v>194</v>
      </c>
      <c r="F96" s="39">
        <v>84500</v>
      </c>
      <c r="G96" s="46" t="s">
        <v>33</v>
      </c>
      <c r="H96" s="39">
        <v>21089.404999999999</v>
      </c>
      <c r="I96" s="39">
        <f>I97+I98+I99</f>
        <v>86900.920000000013</v>
      </c>
    </row>
    <row r="97" spans="3:9" ht="38.25" x14ac:dyDescent="0.2">
      <c r="C97" s="36" t="s">
        <v>54</v>
      </c>
      <c r="D97" s="53" t="s">
        <v>195</v>
      </c>
      <c r="E97" s="54" t="s">
        <v>196</v>
      </c>
      <c r="F97" s="45"/>
      <c r="H97" s="45"/>
      <c r="I97" s="45"/>
    </row>
    <row r="98" spans="3:9" ht="13.5" customHeight="1" x14ac:dyDescent="0.25">
      <c r="C98" s="36" t="s">
        <v>54</v>
      </c>
      <c r="D98" s="53" t="s">
        <v>197</v>
      </c>
      <c r="E98" s="54" t="s">
        <v>198</v>
      </c>
      <c r="F98" s="45"/>
      <c r="G98" s="46"/>
      <c r="H98" s="45"/>
      <c r="I98" s="45"/>
    </row>
    <row r="99" spans="3:9" ht="22.5" customHeight="1" x14ac:dyDescent="0.25">
      <c r="C99" s="36" t="s">
        <v>54</v>
      </c>
      <c r="D99" s="53" t="s">
        <v>199</v>
      </c>
      <c r="E99" s="54" t="s">
        <v>200</v>
      </c>
      <c r="F99" s="45">
        <v>84500</v>
      </c>
      <c r="G99" s="46"/>
      <c r="H99" s="45">
        <v>21089.404999999999</v>
      </c>
      <c r="I99" s="45">
        <f>65175.69/9*12</f>
        <v>86900.920000000013</v>
      </c>
    </row>
    <row r="100" spans="3:9" ht="13.5" customHeight="1" x14ac:dyDescent="0.2">
      <c r="C100" s="36"/>
      <c r="D100" s="51" t="s">
        <v>201</v>
      </c>
      <c r="E100" s="52" t="s">
        <v>202</v>
      </c>
      <c r="F100" s="39">
        <v>188000</v>
      </c>
      <c r="G100" s="5" t="s">
        <v>33</v>
      </c>
      <c r="H100" s="39">
        <v>97002.99</v>
      </c>
      <c r="I100" s="39">
        <v>144852.99</v>
      </c>
    </row>
    <row r="101" spans="3:9" ht="38.25" x14ac:dyDescent="0.25">
      <c r="C101" s="36"/>
      <c r="D101" s="53" t="s">
        <v>203</v>
      </c>
      <c r="E101" s="54" t="s">
        <v>204</v>
      </c>
      <c r="F101" s="45">
        <v>188000</v>
      </c>
      <c r="G101" s="46"/>
      <c r="H101" s="45">
        <v>97002.99</v>
      </c>
      <c r="I101" s="45">
        <f>144852.99/9*12</f>
        <v>193137.31999999998</v>
      </c>
    </row>
    <row r="102" spans="3:9" ht="13.5" customHeight="1" x14ac:dyDescent="0.25">
      <c r="C102" s="36"/>
      <c r="D102" s="53" t="s">
        <v>205</v>
      </c>
      <c r="E102" s="54" t="s">
        <v>206</v>
      </c>
      <c r="F102" s="45"/>
      <c r="G102" s="46"/>
      <c r="H102" s="45"/>
      <c r="I102" s="45"/>
    </row>
    <row r="103" spans="3:9" ht="13.5" customHeight="1" x14ac:dyDescent="0.25">
      <c r="C103" s="36"/>
      <c r="D103" s="53" t="s">
        <v>207</v>
      </c>
      <c r="E103" s="54" t="s">
        <v>208</v>
      </c>
      <c r="F103" s="45"/>
      <c r="G103" s="46"/>
      <c r="H103" s="45"/>
      <c r="I103" s="45"/>
    </row>
    <row r="104" spans="3:9" ht="13.5" customHeight="1" x14ac:dyDescent="0.2">
      <c r="C104" s="36"/>
      <c r="D104" s="51" t="s">
        <v>209</v>
      </c>
      <c r="E104" s="71" t="s">
        <v>210</v>
      </c>
      <c r="F104" s="39">
        <v>55000</v>
      </c>
      <c r="G104" s="5" t="s">
        <v>33</v>
      </c>
      <c r="H104" s="39">
        <v>19271.23</v>
      </c>
      <c r="I104" s="39">
        <f>I105+I109</f>
        <v>33171.733333333337</v>
      </c>
    </row>
    <row r="105" spans="3:9" ht="13.5" customHeight="1" x14ac:dyDescent="0.2">
      <c r="C105" s="36"/>
      <c r="D105" s="51" t="s">
        <v>211</v>
      </c>
      <c r="E105" s="52" t="s">
        <v>212</v>
      </c>
      <c r="F105" s="39">
        <v>0</v>
      </c>
      <c r="G105" s="5" t="s">
        <v>33</v>
      </c>
      <c r="H105" s="39">
        <v>0</v>
      </c>
      <c r="I105" s="39">
        <v>0</v>
      </c>
    </row>
    <row r="106" spans="3:9" ht="13.5" customHeight="1" x14ac:dyDescent="0.25">
      <c r="C106" s="36"/>
      <c r="D106" s="62" t="s">
        <v>213</v>
      </c>
      <c r="E106" s="72" t="s">
        <v>214</v>
      </c>
      <c r="F106" s="45"/>
      <c r="G106" s="46"/>
      <c r="H106" s="45"/>
      <c r="I106" s="45"/>
    </row>
    <row r="107" spans="3:9" ht="13.5" customHeight="1" x14ac:dyDescent="0.25">
      <c r="C107" s="36"/>
      <c r="D107" s="62" t="s">
        <v>215</v>
      </c>
      <c r="E107" s="72" t="s">
        <v>216</v>
      </c>
      <c r="F107" s="45"/>
      <c r="G107" s="46"/>
      <c r="H107" s="45"/>
      <c r="I107" s="45"/>
    </row>
    <row r="108" spans="3:9" ht="13.5" customHeight="1" x14ac:dyDescent="0.25">
      <c r="C108" s="36"/>
      <c r="D108" s="62" t="s">
        <v>217</v>
      </c>
      <c r="E108" s="72" t="s">
        <v>218</v>
      </c>
      <c r="F108" s="45"/>
      <c r="G108" s="46"/>
      <c r="H108" s="45"/>
      <c r="I108" s="45"/>
    </row>
    <row r="109" spans="3:9" ht="13.5" customHeight="1" x14ac:dyDescent="0.25">
      <c r="C109" s="36"/>
      <c r="D109" s="51" t="s">
        <v>219</v>
      </c>
      <c r="E109" s="52" t="s">
        <v>220</v>
      </c>
      <c r="F109" s="45">
        <v>55000</v>
      </c>
      <c r="G109" s="46"/>
      <c r="H109" s="45">
        <v>19271.23</v>
      </c>
      <c r="I109" s="45">
        <f>24878.8/9*12</f>
        <v>33171.733333333337</v>
      </c>
    </row>
    <row r="110" spans="3:9" ht="13.5" customHeight="1" x14ac:dyDescent="0.2">
      <c r="C110" s="36"/>
      <c r="D110" s="56" t="s">
        <v>221</v>
      </c>
      <c r="E110" s="57" t="s">
        <v>222</v>
      </c>
      <c r="F110" s="39">
        <v>2185000</v>
      </c>
      <c r="G110" s="5" t="s">
        <v>33</v>
      </c>
      <c r="H110" s="39">
        <v>918584.34</v>
      </c>
      <c r="I110" s="39">
        <f>I111+I112+I113</f>
        <v>1829773.5599999998</v>
      </c>
    </row>
    <row r="111" spans="3:9" ht="24.75" customHeight="1" x14ac:dyDescent="0.2">
      <c r="C111" s="36"/>
      <c r="D111" s="53" t="s">
        <v>223</v>
      </c>
      <c r="E111" s="59" t="s">
        <v>224</v>
      </c>
      <c r="F111" s="45">
        <v>2090000</v>
      </c>
      <c r="H111" s="45">
        <v>896007.6</v>
      </c>
      <c r="I111" s="45">
        <f>1330900.97/9*12</f>
        <v>1774534.6266666665</v>
      </c>
    </row>
    <row r="112" spans="3:9" ht="13.5" customHeight="1" x14ac:dyDescent="0.2">
      <c r="C112" s="36"/>
      <c r="D112" s="53" t="s">
        <v>225</v>
      </c>
      <c r="E112" s="59" t="s">
        <v>226</v>
      </c>
      <c r="F112" s="45">
        <v>95000</v>
      </c>
      <c r="H112" s="45">
        <v>22576.739999999998</v>
      </c>
      <c r="I112" s="45">
        <f>41429.2/9*12</f>
        <v>55238.933333333334</v>
      </c>
    </row>
    <row r="113" spans="2:9" ht="13.5" customHeight="1" thickBot="1" x14ac:dyDescent="0.3">
      <c r="C113" s="36"/>
      <c r="D113" s="53" t="s">
        <v>227</v>
      </c>
      <c r="E113" s="59" t="s">
        <v>228</v>
      </c>
      <c r="F113" s="73"/>
      <c r="G113" s="46"/>
      <c r="H113" s="73"/>
      <c r="I113" s="73"/>
    </row>
    <row r="114" spans="2:9" ht="13.5" customHeight="1" x14ac:dyDescent="0.25">
      <c r="C114" s="36"/>
      <c r="D114" s="56" t="s">
        <v>229</v>
      </c>
      <c r="E114" s="57" t="s">
        <v>230</v>
      </c>
      <c r="F114" s="39">
        <v>3674279.37</v>
      </c>
      <c r="G114" s="46" t="s">
        <v>33</v>
      </c>
      <c r="H114" s="39">
        <v>2097057.4350000001</v>
      </c>
      <c r="I114" s="39">
        <f>I115+I116+I117+I118+I119+I120</f>
        <v>4258391.5466666669</v>
      </c>
    </row>
    <row r="115" spans="2:9" ht="13.5" customHeight="1" x14ac:dyDescent="0.25">
      <c r="C115" s="36"/>
      <c r="D115" s="53" t="s">
        <v>231</v>
      </c>
      <c r="E115" s="59" t="s">
        <v>232</v>
      </c>
      <c r="F115" s="45">
        <v>2479284.84</v>
      </c>
      <c r="G115" s="46"/>
      <c r="H115" s="45">
        <v>1433381.085</v>
      </c>
      <c r="I115" s="45">
        <f>2198279.14/9*12</f>
        <v>2931038.8533333335</v>
      </c>
    </row>
    <row r="116" spans="2:9" ht="13.5" customHeight="1" x14ac:dyDescent="0.25">
      <c r="C116" s="36"/>
      <c r="D116" s="53" t="s">
        <v>233</v>
      </c>
      <c r="E116" s="59" t="s">
        <v>234</v>
      </c>
      <c r="F116" s="45"/>
      <c r="G116" s="46"/>
      <c r="H116" s="45"/>
      <c r="I116" s="45"/>
    </row>
    <row r="117" spans="2:9" ht="13.5" customHeight="1" x14ac:dyDescent="0.25">
      <c r="C117" s="36"/>
      <c r="D117" s="53" t="s">
        <v>235</v>
      </c>
      <c r="E117" s="59" t="s">
        <v>236</v>
      </c>
      <c r="F117" s="45"/>
      <c r="G117" s="46"/>
      <c r="H117" s="45"/>
      <c r="I117" s="45"/>
    </row>
    <row r="118" spans="2:9" ht="24" customHeight="1" x14ac:dyDescent="0.25">
      <c r="C118" s="36"/>
      <c r="D118" s="43" t="s">
        <v>237</v>
      </c>
      <c r="E118" s="59" t="s">
        <v>238</v>
      </c>
      <c r="F118" s="45">
        <v>1194994.53</v>
      </c>
      <c r="G118" s="46"/>
      <c r="H118" s="45">
        <v>663676.35</v>
      </c>
      <c r="I118" s="45">
        <f>995514.52/9*12</f>
        <v>1327352.6933333334</v>
      </c>
    </row>
    <row r="119" spans="2:9" ht="13.5" customHeight="1" x14ac:dyDescent="0.25">
      <c r="C119" s="36"/>
      <c r="D119" s="53" t="s">
        <v>239</v>
      </c>
      <c r="E119" s="59" t="s">
        <v>240</v>
      </c>
      <c r="F119" s="45"/>
      <c r="G119" s="46"/>
      <c r="H119" s="45"/>
      <c r="I119" s="45"/>
    </row>
    <row r="120" spans="2:9" ht="13.5" customHeight="1" x14ac:dyDescent="0.25">
      <c r="C120" s="36"/>
      <c r="D120" s="53" t="s">
        <v>241</v>
      </c>
      <c r="E120" s="59" t="s">
        <v>242</v>
      </c>
      <c r="F120" s="45"/>
      <c r="G120" s="46"/>
      <c r="H120" s="45"/>
      <c r="I120" s="45"/>
    </row>
    <row r="121" spans="2:9" ht="13.5" customHeight="1" x14ac:dyDescent="0.25">
      <c r="C121" s="36"/>
      <c r="D121" s="56" t="s">
        <v>243</v>
      </c>
      <c r="E121" s="57" t="s">
        <v>244</v>
      </c>
      <c r="F121" s="55"/>
      <c r="G121" s="46"/>
      <c r="H121" s="55"/>
      <c r="I121" s="55"/>
    </row>
    <row r="122" spans="2:9" ht="13.5" customHeight="1" x14ac:dyDescent="0.25">
      <c r="C122" s="36"/>
      <c r="D122" s="56" t="s">
        <v>245</v>
      </c>
      <c r="E122" s="57" t="s">
        <v>246</v>
      </c>
      <c r="F122" s="39">
        <v>185585.47999999998</v>
      </c>
      <c r="G122" s="46" t="s">
        <v>33</v>
      </c>
      <c r="H122" s="39">
        <v>27168.36</v>
      </c>
      <c r="I122" s="39">
        <f>I123+I124+I125</f>
        <v>163320.02666666667</v>
      </c>
    </row>
    <row r="123" spans="2:9" ht="13.5" customHeight="1" x14ac:dyDescent="0.25">
      <c r="C123" s="36"/>
      <c r="D123" s="53" t="s">
        <v>247</v>
      </c>
      <c r="E123" s="59" t="s">
        <v>248</v>
      </c>
      <c r="F123" s="45">
        <v>111700</v>
      </c>
      <c r="G123" s="46"/>
      <c r="H123" s="45">
        <v>21100.48</v>
      </c>
      <c r="I123" s="45">
        <f>71649.7/9*12</f>
        <v>95532.933333333334</v>
      </c>
    </row>
    <row r="124" spans="2:9" ht="13.5" customHeight="1" x14ac:dyDescent="0.25">
      <c r="C124" s="36"/>
      <c r="D124" s="53" t="s">
        <v>249</v>
      </c>
      <c r="E124" s="59" t="s">
        <v>250</v>
      </c>
      <c r="F124" s="45">
        <v>4600</v>
      </c>
      <c r="G124" s="46"/>
      <c r="H124" s="45">
        <v>2131.42</v>
      </c>
      <c r="I124" s="45">
        <f>3455.42/9*12</f>
        <v>4607.2266666666665</v>
      </c>
    </row>
    <row r="125" spans="2:9" ht="13.5" customHeight="1" x14ac:dyDescent="0.2">
      <c r="C125" s="36"/>
      <c r="D125" s="53" t="s">
        <v>251</v>
      </c>
      <c r="E125" s="59" t="s">
        <v>252</v>
      </c>
      <c r="F125" s="45">
        <v>69285.48</v>
      </c>
      <c r="H125" s="45">
        <v>3936.46</v>
      </c>
      <c r="I125" s="45">
        <f>47384.9/9*12</f>
        <v>63179.866666666669</v>
      </c>
    </row>
    <row r="126" spans="2:9" ht="13.5" customHeight="1" x14ac:dyDescent="0.25">
      <c r="B126" s="74"/>
      <c r="C126" s="36"/>
      <c r="D126" s="56" t="s">
        <v>253</v>
      </c>
      <c r="E126" s="75" t="s">
        <v>254</v>
      </c>
      <c r="F126" s="76">
        <v>193521462.35333332</v>
      </c>
      <c r="G126" s="46" t="s">
        <v>33</v>
      </c>
      <c r="H126" s="76">
        <v>94657039.010000005</v>
      </c>
      <c r="I126" s="76">
        <f>SUM(I17+I40+I43+I48+I91+I110+I114+I121+I122)</f>
        <v>184954367.70333335</v>
      </c>
    </row>
    <row r="127" spans="2:9" ht="13.5" customHeight="1" x14ac:dyDescent="0.25">
      <c r="C127" s="36"/>
      <c r="D127" s="56" t="s">
        <v>255</v>
      </c>
      <c r="E127" s="57" t="s">
        <v>256</v>
      </c>
      <c r="F127" s="39">
        <v>38532835</v>
      </c>
      <c r="G127" s="46" t="s">
        <v>33</v>
      </c>
      <c r="H127" s="39">
        <v>21830624.780000001</v>
      </c>
      <c r="I127" s="39">
        <v>31797221.32</v>
      </c>
    </row>
    <row r="128" spans="2:9" ht="13.5" customHeight="1" x14ac:dyDescent="0.25">
      <c r="C128" s="36"/>
      <c r="D128" s="51" t="s">
        <v>257</v>
      </c>
      <c r="E128" s="52" t="s">
        <v>258</v>
      </c>
      <c r="F128" s="39">
        <v>38367335</v>
      </c>
      <c r="G128" s="46" t="s">
        <v>33</v>
      </c>
      <c r="H128" s="39">
        <v>21703817.450000003</v>
      </c>
      <c r="I128" s="39">
        <v>31623492.030000001</v>
      </c>
    </row>
    <row r="129" spans="3:9" ht="13.5" customHeight="1" x14ac:dyDescent="0.25">
      <c r="C129" s="36"/>
      <c r="D129" s="51" t="s">
        <v>259</v>
      </c>
      <c r="E129" s="61" t="s">
        <v>260</v>
      </c>
      <c r="F129" s="39">
        <v>18989335</v>
      </c>
      <c r="G129" s="46" t="s">
        <v>33</v>
      </c>
      <c r="H129" s="39">
        <v>9121209.2100000009</v>
      </c>
      <c r="I129" s="39">
        <v>13285477.859999999</v>
      </c>
    </row>
    <row r="130" spans="3:9" ht="25.5" customHeight="1" x14ac:dyDescent="0.25">
      <c r="C130" s="36"/>
      <c r="D130" s="62" t="s">
        <v>261</v>
      </c>
      <c r="E130" s="77" t="s">
        <v>262</v>
      </c>
      <c r="F130" s="45">
        <v>18289335</v>
      </c>
      <c r="G130" s="46"/>
      <c r="H130" s="45">
        <v>8784116.1600000001</v>
      </c>
      <c r="I130" s="45">
        <v>12787004.619999999</v>
      </c>
    </row>
    <row r="131" spans="3:9" ht="13.5" customHeight="1" x14ac:dyDescent="0.25">
      <c r="C131" s="36"/>
      <c r="D131" s="62" t="s">
        <v>263</v>
      </c>
      <c r="E131" s="77" t="s">
        <v>264</v>
      </c>
      <c r="F131" s="45">
        <v>700000</v>
      </c>
      <c r="G131" s="46"/>
      <c r="H131" s="45">
        <v>337093.05</v>
      </c>
      <c r="I131" s="45">
        <v>498473.24</v>
      </c>
    </row>
    <row r="132" spans="3:9" ht="13.5" customHeight="1" x14ac:dyDescent="0.25">
      <c r="C132" s="36"/>
      <c r="D132" s="62" t="s">
        <v>265</v>
      </c>
      <c r="E132" s="77" t="s">
        <v>266</v>
      </c>
      <c r="F132" s="45">
        <v>0</v>
      </c>
      <c r="G132" s="46"/>
      <c r="H132" s="45">
        <v>0</v>
      </c>
      <c r="I132" s="45">
        <v>0</v>
      </c>
    </row>
    <row r="133" spans="3:9" ht="15" customHeight="1" x14ac:dyDescent="0.2">
      <c r="C133" s="36"/>
      <c r="D133" s="51" t="s">
        <v>267</v>
      </c>
      <c r="E133" s="61" t="s">
        <v>268</v>
      </c>
      <c r="F133" s="39">
        <v>550000</v>
      </c>
      <c r="G133" s="5" t="s">
        <v>33</v>
      </c>
      <c r="H133" s="39">
        <v>184420.93</v>
      </c>
      <c r="I133" s="39">
        <v>298941.25</v>
      </c>
    </row>
    <row r="134" spans="3:9" ht="22.5" customHeight="1" x14ac:dyDescent="0.2">
      <c r="C134" s="36" t="s">
        <v>54</v>
      </c>
      <c r="D134" s="62" t="s">
        <v>269</v>
      </c>
      <c r="E134" s="77" t="s">
        <v>270</v>
      </c>
      <c r="F134" s="45">
        <v>200000</v>
      </c>
      <c r="H134" s="45">
        <v>6697</v>
      </c>
      <c r="I134" s="45">
        <v>11403</v>
      </c>
    </row>
    <row r="135" spans="3:9" ht="24" customHeight="1" x14ac:dyDescent="0.2">
      <c r="C135" s="36" t="s">
        <v>123</v>
      </c>
      <c r="D135" s="62" t="s">
        <v>271</v>
      </c>
      <c r="E135" s="77" t="s">
        <v>272</v>
      </c>
      <c r="F135" s="45"/>
      <c r="H135" s="45"/>
      <c r="I135" s="45"/>
    </row>
    <row r="136" spans="3:9" ht="15" customHeight="1" x14ac:dyDescent="0.2">
      <c r="C136" s="36"/>
      <c r="D136" s="62" t="s">
        <v>273</v>
      </c>
      <c r="E136" s="77" t="s">
        <v>274</v>
      </c>
      <c r="F136" s="45">
        <v>350000</v>
      </c>
      <c r="H136" s="45">
        <v>177723.93</v>
      </c>
      <c r="I136" s="45">
        <v>287538.25</v>
      </c>
    </row>
    <row r="137" spans="3:9" ht="15" customHeight="1" x14ac:dyDescent="0.25">
      <c r="C137" s="36"/>
      <c r="D137" s="78" t="s">
        <v>275</v>
      </c>
      <c r="E137" s="61" t="s">
        <v>276</v>
      </c>
      <c r="F137" s="79">
        <v>18810000</v>
      </c>
      <c r="G137" s="80" t="s">
        <v>33</v>
      </c>
      <c r="H137" s="79">
        <v>12359726.220000001</v>
      </c>
      <c r="I137" s="79">
        <v>17993408.18</v>
      </c>
    </row>
    <row r="138" spans="3:9" ht="15" customHeight="1" x14ac:dyDescent="0.25">
      <c r="C138" s="36"/>
      <c r="D138" s="62" t="s">
        <v>277</v>
      </c>
      <c r="E138" s="77" t="s">
        <v>278</v>
      </c>
      <c r="F138" s="45">
        <v>9010000</v>
      </c>
      <c r="G138" s="46"/>
      <c r="H138" s="45">
        <v>5851243</v>
      </c>
      <c r="I138" s="45">
        <v>8517318.1399999987</v>
      </c>
    </row>
    <row r="139" spans="3:9" ht="15" customHeight="1" x14ac:dyDescent="0.25">
      <c r="C139" s="36"/>
      <c r="D139" s="62" t="s">
        <v>279</v>
      </c>
      <c r="E139" s="77" t="s">
        <v>280</v>
      </c>
      <c r="F139" s="45">
        <v>4700000</v>
      </c>
      <c r="G139" s="46"/>
      <c r="H139" s="45">
        <v>2868776.87</v>
      </c>
      <c r="I139" s="45">
        <v>4341526.05</v>
      </c>
    </row>
    <row r="140" spans="3:9" ht="15" customHeight="1" x14ac:dyDescent="0.25">
      <c r="C140" s="36"/>
      <c r="D140" s="62" t="s">
        <v>281</v>
      </c>
      <c r="E140" s="77" t="s">
        <v>282</v>
      </c>
      <c r="F140" s="45">
        <v>5100000</v>
      </c>
      <c r="G140" s="46"/>
      <c r="H140" s="45">
        <v>3639706.35</v>
      </c>
      <c r="I140" s="45">
        <v>5134563.99</v>
      </c>
    </row>
    <row r="141" spans="3:9" ht="15" customHeight="1" x14ac:dyDescent="0.25">
      <c r="C141" s="36"/>
      <c r="D141" s="51" t="s">
        <v>283</v>
      </c>
      <c r="E141" s="61" t="s">
        <v>284</v>
      </c>
      <c r="F141" s="55">
        <v>2000</v>
      </c>
      <c r="G141" s="46"/>
      <c r="H141" s="55">
        <v>26213.01</v>
      </c>
      <c r="I141" s="55">
        <v>33416.660000000003</v>
      </c>
    </row>
    <row r="142" spans="3:9" ht="15" customHeight="1" x14ac:dyDescent="0.25">
      <c r="C142" s="36"/>
      <c r="D142" s="51" t="s">
        <v>285</v>
      </c>
      <c r="E142" s="61" t="s">
        <v>286</v>
      </c>
      <c r="F142" s="55">
        <v>1000</v>
      </c>
      <c r="G142" s="46"/>
      <c r="H142" s="55">
        <v>558.21</v>
      </c>
      <c r="I142" s="55">
        <v>558.21</v>
      </c>
    </row>
    <row r="143" spans="3:9" ht="15" customHeight="1" x14ac:dyDescent="0.2">
      <c r="C143" s="36"/>
      <c r="D143" s="51" t="s">
        <v>287</v>
      </c>
      <c r="E143" s="61" t="s">
        <v>288</v>
      </c>
      <c r="F143" s="55"/>
      <c r="H143" s="55"/>
      <c r="I143" s="55"/>
    </row>
    <row r="144" spans="3:9" ht="15" customHeight="1" x14ac:dyDescent="0.25">
      <c r="C144" s="36"/>
      <c r="D144" s="51" t="s">
        <v>289</v>
      </c>
      <c r="E144" s="61" t="s">
        <v>290</v>
      </c>
      <c r="F144" s="55"/>
      <c r="G144" s="46"/>
      <c r="H144" s="55"/>
      <c r="I144" s="55"/>
    </row>
    <row r="145" spans="3:9" ht="15" customHeight="1" x14ac:dyDescent="0.25">
      <c r="C145" s="36"/>
      <c r="D145" s="51" t="s">
        <v>291</v>
      </c>
      <c r="E145" s="61" t="s">
        <v>292</v>
      </c>
      <c r="F145" s="55">
        <v>15000</v>
      </c>
      <c r="G145" s="46"/>
      <c r="H145" s="55">
        <v>11689.87</v>
      </c>
      <c r="I145" s="55">
        <v>11689.87</v>
      </c>
    </row>
    <row r="146" spans="3:9" ht="15" customHeight="1" x14ac:dyDescent="0.25">
      <c r="C146" s="36" t="s">
        <v>54</v>
      </c>
      <c r="D146" s="51" t="s">
        <v>293</v>
      </c>
      <c r="E146" s="61" t="s">
        <v>294</v>
      </c>
      <c r="F146" s="55"/>
      <c r="G146" s="46"/>
      <c r="H146" s="55"/>
      <c r="I146" s="55"/>
    </row>
    <row r="147" spans="3:9" ht="15" customHeight="1" x14ac:dyDescent="0.2">
      <c r="C147" s="36"/>
      <c r="D147" s="51" t="s">
        <v>295</v>
      </c>
      <c r="E147" s="52" t="s">
        <v>296</v>
      </c>
      <c r="F147" s="39">
        <v>165500</v>
      </c>
      <c r="G147" s="5" t="s">
        <v>33</v>
      </c>
      <c r="H147" s="39">
        <v>126807.33</v>
      </c>
      <c r="I147" s="39">
        <v>173729.28999999998</v>
      </c>
    </row>
    <row r="148" spans="3:9" ht="15" customHeight="1" x14ac:dyDescent="0.25">
      <c r="C148" s="36"/>
      <c r="D148" s="53" t="s">
        <v>297</v>
      </c>
      <c r="E148" s="54" t="s">
        <v>298</v>
      </c>
      <c r="F148" s="45">
        <v>2000</v>
      </c>
      <c r="G148" s="46"/>
      <c r="H148" s="45">
        <v>5487.52</v>
      </c>
      <c r="I148" s="45">
        <v>5487.52</v>
      </c>
    </row>
    <row r="149" spans="3:9" ht="15" customHeight="1" x14ac:dyDescent="0.25">
      <c r="C149" s="36"/>
      <c r="D149" s="53" t="s">
        <v>299</v>
      </c>
      <c r="E149" s="54" t="s">
        <v>300</v>
      </c>
      <c r="F149" s="45">
        <v>1500</v>
      </c>
      <c r="G149" s="46"/>
      <c r="H149" s="45">
        <v>2326.5300000000002</v>
      </c>
      <c r="I149" s="45">
        <v>2484.4499999999998</v>
      </c>
    </row>
    <row r="150" spans="3:9" ht="15" customHeight="1" x14ac:dyDescent="0.25">
      <c r="C150" s="36"/>
      <c r="D150" s="53" t="s">
        <v>301</v>
      </c>
      <c r="E150" s="54" t="s">
        <v>302</v>
      </c>
      <c r="F150" s="45">
        <v>17000</v>
      </c>
      <c r="G150" s="46"/>
      <c r="H150" s="45">
        <v>4503.72</v>
      </c>
      <c r="I150" s="45">
        <v>13287.28</v>
      </c>
    </row>
    <row r="151" spans="3:9" ht="15" customHeight="1" x14ac:dyDescent="0.25">
      <c r="C151" s="36"/>
      <c r="D151" s="53" t="s">
        <v>303</v>
      </c>
      <c r="E151" s="54" t="s">
        <v>304</v>
      </c>
      <c r="F151" s="45">
        <v>80000</v>
      </c>
      <c r="G151" s="46"/>
      <c r="H151" s="45">
        <v>37521.68</v>
      </c>
      <c r="I151" s="45">
        <v>62621.2</v>
      </c>
    </row>
    <row r="152" spans="3:9" ht="15" customHeight="1" x14ac:dyDescent="0.2">
      <c r="C152" s="36"/>
      <c r="D152" s="53" t="s">
        <v>305</v>
      </c>
      <c r="E152" s="54" t="s">
        <v>306</v>
      </c>
      <c r="F152" s="45">
        <v>65000</v>
      </c>
      <c r="H152" s="45">
        <v>71712.08</v>
      </c>
      <c r="I152" s="45">
        <v>84593.04</v>
      </c>
    </row>
    <row r="153" spans="3:9" ht="15" customHeight="1" x14ac:dyDescent="0.25">
      <c r="C153" s="36"/>
      <c r="D153" s="53" t="s">
        <v>307</v>
      </c>
      <c r="E153" s="54" t="s">
        <v>308</v>
      </c>
      <c r="F153" s="45">
        <v>0</v>
      </c>
      <c r="G153" s="46"/>
      <c r="H153" s="45">
        <v>5255.8</v>
      </c>
      <c r="I153" s="45">
        <v>5255.8</v>
      </c>
    </row>
    <row r="154" spans="3:9" ht="15" customHeight="1" x14ac:dyDescent="0.25">
      <c r="C154" s="36" t="s">
        <v>54</v>
      </c>
      <c r="D154" s="53" t="s">
        <v>309</v>
      </c>
      <c r="E154" s="54" t="s">
        <v>310</v>
      </c>
      <c r="F154" s="45">
        <v>0</v>
      </c>
      <c r="G154" s="46"/>
      <c r="H154" s="45">
        <v>0</v>
      </c>
      <c r="I154" s="45">
        <v>0</v>
      </c>
    </row>
    <row r="155" spans="3:9" ht="15" customHeight="1" x14ac:dyDescent="0.25">
      <c r="C155" s="36"/>
      <c r="D155" s="56" t="s">
        <v>311</v>
      </c>
      <c r="E155" s="57" t="s">
        <v>312</v>
      </c>
      <c r="F155" s="39">
        <v>24867998.946666665</v>
      </c>
      <c r="G155" s="46" t="s">
        <v>33</v>
      </c>
      <c r="H155" s="39">
        <v>14427670.957000002</v>
      </c>
      <c r="I155" s="39">
        <v>21749544.484999999</v>
      </c>
    </row>
    <row r="156" spans="3:9" ht="15" customHeight="1" x14ac:dyDescent="0.25">
      <c r="C156" s="36"/>
      <c r="D156" s="56" t="s">
        <v>313</v>
      </c>
      <c r="E156" s="81" t="s">
        <v>314</v>
      </c>
      <c r="F156" s="39">
        <v>1593000</v>
      </c>
      <c r="G156" s="46" t="s">
        <v>33</v>
      </c>
      <c r="H156" s="39">
        <v>729600.78899999987</v>
      </c>
      <c r="I156" s="39">
        <v>1173215.7400000002</v>
      </c>
    </row>
    <row r="157" spans="3:9" ht="15" customHeight="1" x14ac:dyDescent="0.25">
      <c r="C157" s="36"/>
      <c r="D157" s="51" t="s">
        <v>315</v>
      </c>
      <c r="E157" s="61" t="s">
        <v>316</v>
      </c>
      <c r="F157" s="39">
        <v>0</v>
      </c>
      <c r="G157" s="46" t="s">
        <v>33</v>
      </c>
      <c r="H157" s="39">
        <v>0</v>
      </c>
      <c r="I157" s="39">
        <v>0</v>
      </c>
    </row>
    <row r="158" spans="3:9" ht="15" customHeight="1" x14ac:dyDescent="0.2">
      <c r="C158" s="36"/>
      <c r="D158" s="51" t="s">
        <v>317</v>
      </c>
      <c r="E158" s="82" t="s">
        <v>318</v>
      </c>
      <c r="F158" s="39">
        <v>0</v>
      </c>
      <c r="G158" s="5" t="s">
        <v>33</v>
      </c>
      <c r="H158" s="39">
        <v>0</v>
      </c>
      <c r="I158" s="39">
        <v>0</v>
      </c>
    </row>
    <row r="159" spans="3:9" ht="15" customHeight="1" x14ac:dyDescent="0.25">
      <c r="C159" s="36"/>
      <c r="D159" s="83" t="s">
        <v>319</v>
      </c>
      <c r="E159" s="65" t="s">
        <v>320</v>
      </c>
      <c r="F159" s="45"/>
      <c r="G159" s="46"/>
      <c r="H159" s="45"/>
      <c r="I159" s="45"/>
    </row>
    <row r="160" spans="3:9" ht="15" customHeight="1" x14ac:dyDescent="0.25">
      <c r="C160" s="36"/>
      <c r="D160" s="83" t="s">
        <v>321</v>
      </c>
      <c r="E160" s="65" t="s">
        <v>322</v>
      </c>
      <c r="F160" s="45"/>
      <c r="G160" s="46"/>
      <c r="H160" s="45"/>
      <c r="I160" s="45"/>
    </row>
    <row r="161" spans="3:9" ht="15" customHeight="1" x14ac:dyDescent="0.25">
      <c r="C161" s="36"/>
      <c r="D161" s="83" t="s">
        <v>323</v>
      </c>
      <c r="E161" s="65" t="s">
        <v>324</v>
      </c>
      <c r="F161" s="45"/>
      <c r="G161" s="46"/>
      <c r="H161" s="45"/>
      <c r="I161" s="45"/>
    </row>
    <row r="162" spans="3:9" ht="15" customHeight="1" x14ac:dyDescent="0.25">
      <c r="C162" s="36"/>
      <c r="D162" s="83" t="s">
        <v>325</v>
      </c>
      <c r="E162" s="65" t="s">
        <v>326</v>
      </c>
      <c r="F162" s="45"/>
      <c r="G162" s="46"/>
      <c r="H162" s="45"/>
      <c r="I162" s="45"/>
    </row>
    <row r="163" spans="3:9" ht="15" customHeight="1" x14ac:dyDescent="0.2">
      <c r="C163" s="36" t="s">
        <v>54</v>
      </c>
      <c r="D163" s="51" t="s">
        <v>327</v>
      </c>
      <c r="E163" s="82" t="s">
        <v>328</v>
      </c>
      <c r="F163" s="55"/>
      <c r="H163" s="55"/>
      <c r="I163" s="55"/>
    </row>
    <row r="164" spans="3:9" ht="15" customHeight="1" x14ac:dyDescent="0.25">
      <c r="C164" s="36" t="s">
        <v>123</v>
      </c>
      <c r="D164" s="51" t="s">
        <v>329</v>
      </c>
      <c r="E164" s="82" t="s">
        <v>330</v>
      </c>
      <c r="F164" s="55"/>
      <c r="G164" s="46"/>
      <c r="H164" s="55"/>
      <c r="I164" s="55"/>
    </row>
    <row r="165" spans="3:9" ht="15" customHeight="1" x14ac:dyDescent="0.25">
      <c r="C165" s="36"/>
      <c r="D165" s="51" t="s">
        <v>331</v>
      </c>
      <c r="E165" s="61" t="s">
        <v>332</v>
      </c>
      <c r="F165" s="39">
        <v>0</v>
      </c>
      <c r="G165" s="46" t="s">
        <v>33</v>
      </c>
      <c r="H165" s="39">
        <v>0</v>
      </c>
      <c r="I165" s="39">
        <v>0</v>
      </c>
    </row>
    <row r="166" spans="3:9" ht="15" customHeight="1" x14ac:dyDescent="0.25">
      <c r="C166" s="36"/>
      <c r="D166" s="53" t="s">
        <v>333</v>
      </c>
      <c r="E166" s="84" t="s">
        <v>334</v>
      </c>
      <c r="F166" s="45"/>
      <c r="G166" s="46"/>
      <c r="H166" s="45"/>
      <c r="I166" s="45"/>
    </row>
    <row r="167" spans="3:9" ht="15" customHeight="1" x14ac:dyDescent="0.25">
      <c r="C167" s="36" t="s">
        <v>54</v>
      </c>
      <c r="D167" s="53" t="s">
        <v>335</v>
      </c>
      <c r="E167" s="84" t="s">
        <v>336</v>
      </c>
      <c r="F167" s="45"/>
      <c r="G167" s="46"/>
      <c r="H167" s="45"/>
      <c r="I167" s="45"/>
    </row>
    <row r="168" spans="3:9" ht="15" customHeight="1" x14ac:dyDescent="0.2">
      <c r="C168" s="36" t="s">
        <v>123</v>
      </c>
      <c r="D168" s="53" t="s">
        <v>337</v>
      </c>
      <c r="E168" s="84" t="s">
        <v>338</v>
      </c>
      <c r="F168" s="45"/>
      <c r="H168" s="45"/>
      <c r="I168" s="45"/>
    </row>
    <row r="169" spans="3:9" ht="15" customHeight="1" x14ac:dyDescent="0.25">
      <c r="C169" s="36"/>
      <c r="D169" s="51" t="s">
        <v>339</v>
      </c>
      <c r="E169" s="61" t="s">
        <v>340</v>
      </c>
      <c r="F169" s="39">
        <v>0</v>
      </c>
      <c r="G169" s="46" t="s">
        <v>33</v>
      </c>
      <c r="H169" s="39">
        <v>0</v>
      </c>
      <c r="I169" s="39">
        <v>0</v>
      </c>
    </row>
    <row r="170" spans="3:9" ht="15" customHeight="1" x14ac:dyDescent="0.25">
      <c r="C170" s="67" t="s">
        <v>54</v>
      </c>
      <c r="D170" s="53" t="s">
        <v>341</v>
      </c>
      <c r="E170" s="84" t="s">
        <v>342</v>
      </c>
      <c r="F170" s="45"/>
      <c r="G170" s="46"/>
      <c r="H170" s="45"/>
      <c r="I170" s="45"/>
    </row>
    <row r="171" spans="3:9" ht="15" customHeight="1" x14ac:dyDescent="0.25">
      <c r="C171" s="36"/>
      <c r="D171" s="53" t="s">
        <v>343</v>
      </c>
      <c r="E171" s="84" t="s">
        <v>344</v>
      </c>
      <c r="F171" s="45"/>
      <c r="G171" s="46"/>
      <c r="H171" s="45"/>
      <c r="I171" s="45"/>
    </row>
    <row r="172" spans="3:9" ht="15" customHeight="1" x14ac:dyDescent="0.2">
      <c r="C172" s="36" t="s">
        <v>123</v>
      </c>
      <c r="D172" s="53" t="s">
        <v>345</v>
      </c>
      <c r="E172" s="84" t="s">
        <v>346</v>
      </c>
      <c r="F172" s="45"/>
      <c r="H172" s="45"/>
      <c r="I172" s="45"/>
    </row>
    <row r="173" spans="3:9" ht="15" customHeight="1" x14ac:dyDescent="0.25">
      <c r="C173" s="36"/>
      <c r="D173" s="53" t="s">
        <v>347</v>
      </c>
      <c r="E173" s="84" t="s">
        <v>348</v>
      </c>
      <c r="F173" s="45"/>
      <c r="G173" s="46"/>
      <c r="H173" s="45"/>
      <c r="I173" s="45"/>
    </row>
    <row r="174" spans="3:9" ht="15" customHeight="1" x14ac:dyDescent="0.25">
      <c r="C174" s="36"/>
      <c r="D174" s="51" t="s">
        <v>349</v>
      </c>
      <c r="E174" s="82" t="s">
        <v>350</v>
      </c>
      <c r="F174" s="39">
        <v>0</v>
      </c>
      <c r="G174" s="46" t="s">
        <v>33</v>
      </c>
      <c r="H174" s="39">
        <v>0</v>
      </c>
      <c r="I174" s="39">
        <v>0</v>
      </c>
    </row>
    <row r="175" spans="3:9" ht="15" customHeight="1" x14ac:dyDescent="0.25">
      <c r="C175" s="36"/>
      <c r="D175" s="62" t="s">
        <v>351</v>
      </c>
      <c r="E175" s="85" t="s">
        <v>352</v>
      </c>
      <c r="F175" s="45"/>
      <c r="G175" s="46"/>
      <c r="H175" s="45"/>
      <c r="I175" s="45"/>
    </row>
    <row r="176" spans="3:9" ht="15" customHeight="1" x14ac:dyDescent="0.25">
      <c r="C176" s="36"/>
      <c r="D176" s="62" t="s">
        <v>353</v>
      </c>
      <c r="E176" s="85" t="s">
        <v>354</v>
      </c>
      <c r="F176" s="45"/>
      <c r="G176" s="46"/>
      <c r="H176" s="45"/>
      <c r="I176" s="45"/>
    </row>
    <row r="177" spans="3:9" ht="15" customHeight="1" x14ac:dyDescent="0.25">
      <c r="C177" s="36"/>
      <c r="D177" s="62" t="s">
        <v>355</v>
      </c>
      <c r="E177" s="85" t="s">
        <v>356</v>
      </c>
      <c r="F177" s="45"/>
      <c r="G177" s="46"/>
      <c r="H177" s="45"/>
      <c r="I177" s="45"/>
    </row>
    <row r="178" spans="3:9" ht="15" customHeight="1" x14ac:dyDescent="0.2">
      <c r="C178" s="36"/>
      <c r="D178" s="49" t="s">
        <v>357</v>
      </c>
      <c r="E178" s="86" t="s">
        <v>358</v>
      </c>
      <c r="F178" s="45"/>
      <c r="H178" s="45"/>
      <c r="I178" s="45"/>
    </row>
    <row r="179" spans="3:9" ht="15" customHeight="1" x14ac:dyDescent="0.25">
      <c r="C179" s="36"/>
      <c r="D179" s="41" t="s">
        <v>359</v>
      </c>
      <c r="E179" s="87" t="s">
        <v>360</v>
      </c>
      <c r="F179" s="55"/>
      <c r="G179" s="46"/>
      <c r="H179" s="55"/>
      <c r="I179" s="55"/>
    </row>
    <row r="180" spans="3:9" ht="15" customHeight="1" x14ac:dyDescent="0.25">
      <c r="C180" s="36"/>
      <c r="D180" s="41" t="s">
        <v>361</v>
      </c>
      <c r="E180" s="48" t="s">
        <v>362</v>
      </c>
      <c r="F180" s="39">
        <v>0</v>
      </c>
      <c r="G180" s="46" t="s">
        <v>33</v>
      </c>
      <c r="H180" s="39">
        <v>0</v>
      </c>
      <c r="I180" s="39">
        <v>0</v>
      </c>
    </row>
    <row r="181" spans="3:9" ht="15" customHeight="1" x14ac:dyDescent="0.25">
      <c r="C181" s="36" t="s">
        <v>54</v>
      </c>
      <c r="D181" s="43" t="s">
        <v>363</v>
      </c>
      <c r="E181" s="88" t="s">
        <v>364</v>
      </c>
      <c r="F181" s="45"/>
      <c r="G181" s="46"/>
      <c r="H181" s="45"/>
      <c r="I181" s="45"/>
    </row>
    <row r="182" spans="3:9" ht="15" customHeight="1" x14ac:dyDescent="0.25">
      <c r="C182" s="67"/>
      <c r="D182" s="43" t="s">
        <v>365</v>
      </c>
      <c r="E182" s="88" t="s">
        <v>366</v>
      </c>
      <c r="F182" s="45"/>
      <c r="G182" s="46"/>
      <c r="H182" s="45"/>
      <c r="I182" s="45"/>
    </row>
    <row r="183" spans="3:9" ht="15" customHeight="1" x14ac:dyDescent="0.2">
      <c r="C183" s="67" t="s">
        <v>128</v>
      </c>
      <c r="D183" s="43" t="s">
        <v>367</v>
      </c>
      <c r="E183" s="88" t="s">
        <v>368</v>
      </c>
      <c r="F183" s="45"/>
      <c r="H183" s="45"/>
      <c r="I183" s="45"/>
    </row>
    <row r="184" spans="3:9" ht="15" customHeight="1" x14ac:dyDescent="0.25">
      <c r="C184" s="67"/>
      <c r="D184" s="43" t="s">
        <v>369</v>
      </c>
      <c r="E184" s="88" t="s">
        <v>370</v>
      </c>
      <c r="F184" s="45"/>
      <c r="G184" s="46"/>
      <c r="H184" s="45"/>
      <c r="I184" s="45"/>
    </row>
    <row r="185" spans="3:9" ht="15" customHeight="1" x14ac:dyDescent="0.25">
      <c r="C185" s="67"/>
      <c r="D185" s="43" t="s">
        <v>371</v>
      </c>
      <c r="E185" s="88" t="s">
        <v>372</v>
      </c>
      <c r="F185" s="45"/>
      <c r="G185" s="46"/>
      <c r="H185" s="45"/>
      <c r="I185" s="45"/>
    </row>
    <row r="186" spans="3:9" ht="15" customHeight="1" x14ac:dyDescent="0.25">
      <c r="C186" s="67"/>
      <c r="D186" s="41" t="s">
        <v>373</v>
      </c>
      <c r="E186" s="48" t="s">
        <v>374</v>
      </c>
      <c r="F186" s="39">
        <v>0</v>
      </c>
      <c r="G186" s="46" t="s">
        <v>33</v>
      </c>
      <c r="H186" s="39">
        <v>0</v>
      </c>
      <c r="I186" s="39">
        <v>0</v>
      </c>
    </row>
    <row r="187" spans="3:9" ht="15" customHeight="1" x14ac:dyDescent="0.25">
      <c r="C187" s="67" t="s">
        <v>54</v>
      </c>
      <c r="D187" s="43" t="s">
        <v>375</v>
      </c>
      <c r="E187" s="88" t="s">
        <v>376</v>
      </c>
      <c r="F187" s="45"/>
      <c r="G187" s="46"/>
      <c r="H187" s="45"/>
      <c r="I187" s="45"/>
    </row>
    <row r="188" spans="3:9" ht="15" customHeight="1" x14ac:dyDescent="0.25">
      <c r="C188" s="67"/>
      <c r="D188" s="43" t="s">
        <v>377</v>
      </c>
      <c r="E188" s="88" t="s">
        <v>378</v>
      </c>
      <c r="F188" s="45"/>
      <c r="G188" s="46"/>
      <c r="H188" s="45"/>
      <c r="I188" s="45"/>
    </row>
    <row r="189" spans="3:9" ht="15" customHeight="1" x14ac:dyDescent="0.2">
      <c r="C189" s="67" t="s">
        <v>123</v>
      </c>
      <c r="D189" s="43" t="s">
        <v>379</v>
      </c>
      <c r="E189" s="88" t="s">
        <v>380</v>
      </c>
      <c r="F189" s="45"/>
      <c r="H189" s="45"/>
      <c r="I189" s="45"/>
    </row>
    <row r="190" spans="3:9" ht="15" customHeight="1" x14ac:dyDescent="0.25">
      <c r="C190" s="67"/>
      <c r="D190" s="43" t="s">
        <v>381</v>
      </c>
      <c r="E190" s="88" t="s">
        <v>382</v>
      </c>
      <c r="F190" s="45"/>
      <c r="G190" s="46"/>
      <c r="H190" s="45"/>
      <c r="I190" s="45"/>
    </row>
    <row r="191" spans="3:9" ht="15" customHeight="1" x14ac:dyDescent="0.25">
      <c r="C191" s="67"/>
      <c r="D191" s="41" t="s">
        <v>383</v>
      </c>
      <c r="E191" s="48" t="s">
        <v>384</v>
      </c>
      <c r="F191" s="39">
        <v>0</v>
      </c>
      <c r="G191" s="46" t="s">
        <v>33</v>
      </c>
      <c r="H191" s="39">
        <v>0</v>
      </c>
      <c r="I191" s="39">
        <v>0</v>
      </c>
    </row>
    <row r="192" spans="3:9" ht="15" customHeight="1" x14ac:dyDescent="0.25">
      <c r="C192" s="67" t="s">
        <v>54</v>
      </c>
      <c r="D192" s="43" t="s">
        <v>385</v>
      </c>
      <c r="E192" s="88" t="s">
        <v>386</v>
      </c>
      <c r="F192" s="45"/>
      <c r="G192" s="46"/>
      <c r="H192" s="45"/>
      <c r="I192" s="45"/>
    </row>
    <row r="193" spans="3:9" ht="15" customHeight="1" x14ac:dyDescent="0.25">
      <c r="C193" s="67"/>
      <c r="D193" s="43" t="s">
        <v>387</v>
      </c>
      <c r="E193" s="88" t="s">
        <v>388</v>
      </c>
      <c r="F193" s="45"/>
      <c r="G193" s="46"/>
      <c r="H193" s="45"/>
      <c r="I193" s="45"/>
    </row>
    <row r="194" spans="3:9" ht="15" customHeight="1" x14ac:dyDescent="0.25">
      <c r="C194" s="67" t="s">
        <v>123</v>
      </c>
      <c r="D194" s="43" t="s">
        <v>389</v>
      </c>
      <c r="E194" s="88" t="s">
        <v>390</v>
      </c>
      <c r="F194" s="45"/>
      <c r="G194" s="46"/>
      <c r="H194" s="45"/>
      <c r="I194" s="45"/>
    </row>
    <row r="195" spans="3:9" ht="15" customHeight="1" x14ac:dyDescent="0.2">
      <c r="C195" s="67"/>
      <c r="D195" s="43" t="s">
        <v>391</v>
      </c>
      <c r="E195" s="88" t="s">
        <v>392</v>
      </c>
      <c r="F195" s="45"/>
      <c r="H195" s="45"/>
      <c r="I195" s="45"/>
    </row>
    <row r="196" spans="3:9" ht="15" customHeight="1" x14ac:dyDescent="0.25">
      <c r="C196" s="67"/>
      <c r="D196" s="41" t="s">
        <v>393</v>
      </c>
      <c r="E196" s="48" t="s">
        <v>394</v>
      </c>
      <c r="F196" s="39">
        <v>0</v>
      </c>
      <c r="G196" s="46" t="s">
        <v>33</v>
      </c>
      <c r="H196" s="39">
        <v>0</v>
      </c>
      <c r="I196" s="39">
        <v>0</v>
      </c>
    </row>
    <row r="197" spans="3:9" ht="15" customHeight="1" x14ac:dyDescent="0.25">
      <c r="C197" s="67" t="s">
        <v>54</v>
      </c>
      <c r="D197" s="43" t="s">
        <v>395</v>
      </c>
      <c r="E197" s="88" t="s">
        <v>396</v>
      </c>
      <c r="F197" s="45"/>
      <c r="G197" s="46"/>
      <c r="H197" s="45"/>
      <c r="I197" s="45"/>
    </row>
    <row r="198" spans="3:9" ht="15" customHeight="1" x14ac:dyDescent="0.25">
      <c r="C198" s="67"/>
      <c r="D198" s="43" t="s">
        <v>397</v>
      </c>
      <c r="E198" s="88" t="s">
        <v>398</v>
      </c>
      <c r="F198" s="45"/>
      <c r="G198" s="46"/>
      <c r="H198" s="45"/>
      <c r="I198" s="45"/>
    </row>
    <row r="199" spans="3:9" ht="15" customHeight="1" x14ac:dyDescent="0.25">
      <c r="C199" s="67" t="s">
        <v>123</v>
      </c>
      <c r="D199" s="43" t="s">
        <v>399</v>
      </c>
      <c r="E199" s="88" t="s">
        <v>400</v>
      </c>
      <c r="F199" s="45"/>
      <c r="G199" s="46"/>
      <c r="H199" s="45"/>
      <c r="I199" s="45"/>
    </row>
    <row r="200" spans="3:9" ht="15" customHeight="1" x14ac:dyDescent="0.2">
      <c r="C200" s="67"/>
      <c r="D200" s="41" t="s">
        <v>401</v>
      </c>
      <c r="E200" s="87" t="s">
        <v>402</v>
      </c>
      <c r="F200" s="39">
        <v>0</v>
      </c>
      <c r="G200" s="5" t="s">
        <v>33</v>
      </c>
      <c r="H200" s="39">
        <v>0</v>
      </c>
      <c r="I200" s="39">
        <v>0</v>
      </c>
    </row>
    <row r="201" spans="3:9" ht="15" customHeight="1" x14ac:dyDescent="0.25">
      <c r="C201" s="67"/>
      <c r="D201" s="43" t="s">
        <v>403</v>
      </c>
      <c r="E201" s="89" t="s">
        <v>404</v>
      </c>
      <c r="F201" s="45"/>
      <c r="G201" s="46"/>
      <c r="H201" s="45"/>
      <c r="I201" s="45"/>
    </row>
    <row r="202" spans="3:9" ht="15" customHeight="1" x14ac:dyDescent="0.25">
      <c r="C202" s="67"/>
      <c r="D202" s="43" t="s">
        <v>405</v>
      </c>
      <c r="E202" s="89" t="s">
        <v>406</v>
      </c>
      <c r="F202" s="45"/>
      <c r="G202" s="46"/>
      <c r="H202" s="45"/>
      <c r="I202" s="45"/>
    </row>
    <row r="203" spans="3:9" ht="15" customHeight="1" x14ac:dyDescent="0.25">
      <c r="C203" s="67"/>
      <c r="D203" s="43" t="s">
        <v>407</v>
      </c>
      <c r="E203" s="89" t="s">
        <v>408</v>
      </c>
      <c r="F203" s="45"/>
      <c r="G203" s="46"/>
      <c r="H203" s="45"/>
      <c r="I203" s="45"/>
    </row>
    <row r="204" spans="3:9" ht="15" customHeight="1" x14ac:dyDescent="0.25">
      <c r="C204" s="67"/>
      <c r="D204" s="43" t="s">
        <v>409</v>
      </c>
      <c r="E204" s="89" t="s">
        <v>410</v>
      </c>
      <c r="F204" s="45"/>
      <c r="G204" s="46"/>
      <c r="H204" s="45"/>
      <c r="I204" s="45"/>
    </row>
    <row r="205" spans="3:9" ht="15" customHeight="1" x14ac:dyDescent="0.25">
      <c r="C205" s="67"/>
      <c r="D205" s="43" t="s">
        <v>411</v>
      </c>
      <c r="E205" s="88" t="s">
        <v>412</v>
      </c>
      <c r="F205" s="45"/>
      <c r="G205" s="46"/>
      <c r="H205" s="45"/>
      <c r="I205" s="45"/>
    </row>
    <row r="206" spans="3:9" ht="15" customHeight="1" x14ac:dyDescent="0.2">
      <c r="C206" s="67"/>
      <c r="D206" s="41" t="s">
        <v>413</v>
      </c>
      <c r="E206" s="48" t="s">
        <v>414</v>
      </c>
      <c r="F206" s="39">
        <v>0</v>
      </c>
      <c r="G206" s="5" t="s">
        <v>33</v>
      </c>
      <c r="H206" s="39">
        <v>0</v>
      </c>
      <c r="I206" s="39">
        <v>0</v>
      </c>
    </row>
    <row r="207" spans="3:9" ht="15" customHeight="1" x14ac:dyDescent="0.25">
      <c r="C207" s="67" t="s">
        <v>54</v>
      </c>
      <c r="D207" s="43" t="s">
        <v>415</v>
      </c>
      <c r="E207" s="88" t="s">
        <v>416</v>
      </c>
      <c r="F207" s="45"/>
      <c r="G207" s="46"/>
      <c r="H207" s="45"/>
      <c r="I207" s="45"/>
    </row>
    <row r="208" spans="3:9" ht="15" customHeight="1" x14ac:dyDescent="0.25">
      <c r="C208" s="67"/>
      <c r="D208" s="43" t="s">
        <v>417</v>
      </c>
      <c r="E208" s="88" t="s">
        <v>418</v>
      </c>
      <c r="F208" s="45"/>
      <c r="G208" s="46"/>
      <c r="H208" s="45"/>
      <c r="I208" s="45"/>
    </row>
    <row r="209" spans="3:9" ht="15" customHeight="1" x14ac:dyDescent="0.25">
      <c r="C209" s="67" t="s">
        <v>128</v>
      </c>
      <c r="D209" s="43" t="s">
        <v>419</v>
      </c>
      <c r="E209" s="88" t="s">
        <v>420</v>
      </c>
      <c r="F209" s="45"/>
      <c r="G209" s="46"/>
      <c r="H209" s="45"/>
      <c r="I209" s="45"/>
    </row>
    <row r="210" spans="3:9" ht="15" customHeight="1" x14ac:dyDescent="0.25">
      <c r="C210" s="67"/>
      <c r="D210" s="43" t="s">
        <v>421</v>
      </c>
      <c r="E210" s="88" t="s">
        <v>422</v>
      </c>
      <c r="F210" s="45"/>
      <c r="G210" s="46"/>
      <c r="H210" s="45"/>
      <c r="I210" s="45"/>
    </row>
    <row r="211" spans="3:9" ht="15" customHeight="1" x14ac:dyDescent="0.25">
      <c r="C211" s="67"/>
      <c r="D211" s="43" t="s">
        <v>423</v>
      </c>
      <c r="E211" s="88" t="s">
        <v>424</v>
      </c>
      <c r="F211" s="45"/>
      <c r="G211" s="46"/>
      <c r="H211" s="45"/>
      <c r="I211" s="45"/>
    </row>
    <row r="212" spans="3:9" ht="15" customHeight="1" x14ac:dyDescent="0.25">
      <c r="C212" s="67"/>
      <c r="D212" s="41" t="s">
        <v>425</v>
      </c>
      <c r="E212" s="48" t="s">
        <v>426</v>
      </c>
      <c r="F212" s="39">
        <v>0</v>
      </c>
      <c r="G212" s="46" t="s">
        <v>33</v>
      </c>
      <c r="H212" s="39">
        <v>0</v>
      </c>
      <c r="I212" s="39">
        <v>0</v>
      </c>
    </row>
    <row r="213" spans="3:9" ht="15" customHeight="1" x14ac:dyDescent="0.25">
      <c r="C213" s="67" t="s">
        <v>54</v>
      </c>
      <c r="D213" s="43" t="s">
        <v>427</v>
      </c>
      <c r="E213" s="88" t="s">
        <v>428</v>
      </c>
      <c r="F213" s="45"/>
      <c r="G213" s="46"/>
      <c r="H213" s="45"/>
      <c r="I213" s="45"/>
    </row>
    <row r="214" spans="3:9" ht="15" customHeight="1" x14ac:dyDescent="0.2">
      <c r="C214" s="67"/>
      <c r="D214" s="43" t="s">
        <v>429</v>
      </c>
      <c r="E214" s="88" t="s">
        <v>430</v>
      </c>
      <c r="F214" s="45"/>
      <c r="H214" s="45"/>
      <c r="I214" s="45"/>
    </row>
    <row r="215" spans="3:9" ht="15" customHeight="1" x14ac:dyDescent="0.25">
      <c r="C215" s="67" t="s">
        <v>123</v>
      </c>
      <c r="D215" s="43" t="s">
        <v>431</v>
      </c>
      <c r="E215" s="88" t="s">
        <v>432</v>
      </c>
      <c r="F215" s="45"/>
      <c r="G215" s="46"/>
      <c r="H215" s="45"/>
      <c r="I215" s="45"/>
    </row>
    <row r="216" spans="3:9" ht="15" customHeight="1" x14ac:dyDescent="0.25">
      <c r="C216" s="67"/>
      <c r="D216" s="43" t="s">
        <v>433</v>
      </c>
      <c r="E216" s="88" t="s">
        <v>434</v>
      </c>
      <c r="F216" s="45"/>
      <c r="G216" s="46"/>
      <c r="H216" s="45"/>
      <c r="I216" s="45"/>
    </row>
    <row r="217" spans="3:9" ht="15" customHeight="1" x14ac:dyDescent="0.2">
      <c r="C217" s="67"/>
      <c r="D217" s="43" t="s">
        <v>435</v>
      </c>
      <c r="E217" s="88" t="s">
        <v>436</v>
      </c>
      <c r="F217" s="45"/>
      <c r="H217" s="45"/>
      <c r="I217" s="45"/>
    </row>
    <row r="218" spans="3:9" ht="15" customHeight="1" x14ac:dyDescent="0.25">
      <c r="C218" s="67"/>
      <c r="D218" s="43" t="s">
        <v>437</v>
      </c>
      <c r="E218" s="88" t="s">
        <v>438</v>
      </c>
      <c r="F218" s="45"/>
      <c r="G218" s="46"/>
      <c r="H218" s="45"/>
      <c r="I218" s="45"/>
    </row>
    <row r="219" spans="3:9" ht="15" customHeight="1" x14ac:dyDescent="0.25">
      <c r="C219" s="67"/>
      <c r="D219" s="41" t="s">
        <v>439</v>
      </c>
      <c r="E219" s="48" t="s">
        <v>440</v>
      </c>
      <c r="F219" s="39">
        <v>0</v>
      </c>
      <c r="G219" s="46" t="s">
        <v>33</v>
      </c>
      <c r="H219" s="39">
        <v>0</v>
      </c>
      <c r="I219" s="39">
        <v>0</v>
      </c>
    </row>
    <row r="220" spans="3:9" ht="15" customHeight="1" x14ac:dyDescent="0.25">
      <c r="C220" s="67" t="s">
        <v>54</v>
      </c>
      <c r="D220" s="43" t="s">
        <v>441</v>
      </c>
      <c r="E220" s="88" t="s">
        <v>442</v>
      </c>
      <c r="F220" s="45"/>
      <c r="G220" s="46"/>
      <c r="H220" s="45"/>
      <c r="I220" s="45"/>
    </row>
    <row r="221" spans="3:9" ht="15" customHeight="1" x14ac:dyDescent="0.25">
      <c r="C221" s="67"/>
      <c r="D221" s="43" t="s">
        <v>443</v>
      </c>
      <c r="E221" s="88" t="s">
        <v>444</v>
      </c>
      <c r="F221" s="45"/>
      <c r="G221" s="46"/>
      <c r="H221" s="45"/>
      <c r="I221" s="45"/>
    </row>
    <row r="222" spans="3:9" ht="15" customHeight="1" x14ac:dyDescent="0.25">
      <c r="C222" s="67" t="s">
        <v>123</v>
      </c>
      <c r="D222" s="43" t="s">
        <v>445</v>
      </c>
      <c r="E222" s="88" t="s">
        <v>446</v>
      </c>
      <c r="F222" s="45"/>
      <c r="G222" s="46"/>
      <c r="H222" s="45"/>
      <c r="I222" s="45"/>
    </row>
    <row r="223" spans="3:9" ht="15" customHeight="1" x14ac:dyDescent="0.2">
      <c r="C223" s="67"/>
      <c r="D223" s="43" t="s">
        <v>447</v>
      </c>
      <c r="E223" s="88" t="s">
        <v>448</v>
      </c>
      <c r="F223" s="45"/>
      <c r="H223" s="45"/>
      <c r="I223" s="45"/>
    </row>
    <row r="224" spans="3:9" ht="15" customHeight="1" x14ac:dyDescent="0.25">
      <c r="C224" s="67"/>
      <c r="D224" s="43" t="s">
        <v>449</v>
      </c>
      <c r="E224" s="88" t="s">
        <v>450</v>
      </c>
      <c r="F224" s="45"/>
      <c r="G224" s="46"/>
      <c r="H224" s="45"/>
      <c r="I224" s="45"/>
    </row>
    <row r="225" spans="3:9" ht="15" customHeight="1" x14ac:dyDescent="0.25">
      <c r="C225" s="67"/>
      <c r="D225" s="41" t="s">
        <v>451</v>
      </c>
      <c r="E225" s="48" t="s">
        <v>452</v>
      </c>
      <c r="F225" s="39">
        <v>0</v>
      </c>
      <c r="G225" s="46" t="s">
        <v>33</v>
      </c>
      <c r="H225" s="39">
        <v>0</v>
      </c>
      <c r="I225" s="39">
        <v>0</v>
      </c>
    </row>
    <row r="226" spans="3:9" ht="15" customHeight="1" x14ac:dyDescent="0.25">
      <c r="C226" s="67" t="s">
        <v>54</v>
      </c>
      <c r="D226" s="43" t="s">
        <v>453</v>
      </c>
      <c r="E226" s="88" t="s">
        <v>454</v>
      </c>
      <c r="F226" s="45"/>
      <c r="G226" s="46"/>
      <c r="H226" s="45"/>
      <c r="I226" s="45"/>
    </row>
    <row r="227" spans="3:9" ht="15" customHeight="1" x14ac:dyDescent="0.2">
      <c r="C227" s="67"/>
      <c r="D227" s="43" t="s">
        <v>455</v>
      </c>
      <c r="E227" s="88" t="s">
        <v>456</v>
      </c>
      <c r="F227" s="45"/>
      <c r="H227" s="45"/>
      <c r="I227" s="45"/>
    </row>
    <row r="228" spans="3:9" ht="15" customHeight="1" x14ac:dyDescent="0.25">
      <c r="C228" s="67" t="s">
        <v>123</v>
      </c>
      <c r="D228" s="43" t="s">
        <v>457</v>
      </c>
      <c r="E228" s="88" t="s">
        <v>458</v>
      </c>
      <c r="F228" s="45"/>
      <c r="G228" s="46"/>
      <c r="H228" s="45"/>
      <c r="I228" s="45"/>
    </row>
    <row r="229" spans="3:9" ht="15" customHeight="1" x14ac:dyDescent="0.25">
      <c r="C229" s="67"/>
      <c r="D229" s="43" t="s">
        <v>459</v>
      </c>
      <c r="E229" s="88" t="s">
        <v>460</v>
      </c>
      <c r="F229" s="45"/>
      <c r="G229" s="46"/>
      <c r="H229" s="45"/>
      <c r="I229" s="45"/>
    </row>
    <row r="230" spans="3:9" ht="15" customHeight="1" x14ac:dyDescent="0.25">
      <c r="C230" s="67"/>
      <c r="D230" s="41" t="s">
        <v>461</v>
      </c>
      <c r="E230" s="48" t="s">
        <v>462</v>
      </c>
      <c r="F230" s="39">
        <v>0</v>
      </c>
      <c r="G230" s="46" t="s">
        <v>33</v>
      </c>
      <c r="H230" s="39">
        <v>0</v>
      </c>
      <c r="I230" s="39">
        <v>0</v>
      </c>
    </row>
    <row r="231" spans="3:9" ht="15" customHeight="1" x14ac:dyDescent="0.25">
      <c r="C231" s="67" t="s">
        <v>54</v>
      </c>
      <c r="D231" s="43" t="s">
        <v>463</v>
      </c>
      <c r="E231" s="88" t="s">
        <v>464</v>
      </c>
      <c r="F231" s="45"/>
      <c r="G231" s="46"/>
      <c r="H231" s="45"/>
      <c r="I231" s="45"/>
    </row>
    <row r="232" spans="3:9" ht="15" customHeight="1" x14ac:dyDescent="0.25">
      <c r="C232" s="67"/>
      <c r="D232" s="43" t="s">
        <v>465</v>
      </c>
      <c r="E232" s="88" t="s">
        <v>466</v>
      </c>
      <c r="F232" s="45"/>
      <c r="G232" s="46"/>
      <c r="H232" s="45"/>
      <c r="I232" s="45"/>
    </row>
    <row r="233" spans="3:9" ht="15" customHeight="1" x14ac:dyDescent="0.2">
      <c r="C233" s="67" t="s">
        <v>128</v>
      </c>
      <c r="D233" s="43" t="s">
        <v>467</v>
      </c>
      <c r="E233" s="88" t="s">
        <v>468</v>
      </c>
      <c r="F233" s="45"/>
      <c r="H233" s="45"/>
      <c r="I233" s="45"/>
    </row>
    <row r="234" spans="3:9" ht="15" customHeight="1" x14ac:dyDescent="0.2">
      <c r="C234" s="67"/>
      <c r="D234" s="43" t="s">
        <v>469</v>
      </c>
      <c r="E234" s="88" t="s">
        <v>470</v>
      </c>
      <c r="F234" s="45"/>
      <c r="H234" s="45"/>
      <c r="I234" s="45"/>
    </row>
    <row r="235" spans="3:9" ht="15" customHeight="1" x14ac:dyDescent="0.25">
      <c r="C235" s="67"/>
      <c r="D235" s="43" t="s">
        <v>471</v>
      </c>
      <c r="E235" s="88" t="s">
        <v>472</v>
      </c>
      <c r="F235" s="45"/>
      <c r="G235" s="46"/>
      <c r="H235" s="45"/>
      <c r="I235" s="45"/>
    </row>
    <row r="236" spans="3:9" ht="15" customHeight="1" x14ac:dyDescent="0.25">
      <c r="C236" s="67"/>
      <c r="D236" s="41" t="s">
        <v>473</v>
      </c>
      <c r="E236" s="48" t="s">
        <v>474</v>
      </c>
      <c r="F236" s="39">
        <v>1342000</v>
      </c>
      <c r="G236" s="46" t="s">
        <v>33</v>
      </c>
      <c r="H236" s="39">
        <v>583227.65899999999</v>
      </c>
      <c r="I236" s="39">
        <v>946557.58000000007</v>
      </c>
    </row>
    <row r="237" spans="3:9" ht="25.5" customHeight="1" x14ac:dyDescent="0.25">
      <c r="C237" s="67"/>
      <c r="D237" s="43" t="s">
        <v>475</v>
      </c>
      <c r="E237" s="88" t="s">
        <v>476</v>
      </c>
      <c r="F237" s="45"/>
      <c r="G237" s="46"/>
      <c r="H237" s="45"/>
      <c r="I237" s="45"/>
    </row>
    <row r="238" spans="3:9" ht="25.5" customHeight="1" x14ac:dyDescent="0.25">
      <c r="C238" s="67"/>
      <c r="D238" s="43" t="s">
        <v>477</v>
      </c>
      <c r="E238" s="88" t="s">
        <v>478</v>
      </c>
      <c r="F238" s="45">
        <v>1342000</v>
      </c>
      <c r="G238" s="46"/>
      <c r="H238" s="45">
        <v>583227.65899999999</v>
      </c>
      <c r="I238" s="45">
        <v>946557.58000000007</v>
      </c>
    </row>
    <row r="239" spans="3:9" ht="25.5" customHeight="1" x14ac:dyDescent="0.25">
      <c r="C239" s="67"/>
      <c r="D239" s="43" t="s">
        <v>479</v>
      </c>
      <c r="E239" s="88" t="s">
        <v>480</v>
      </c>
      <c r="F239" s="45"/>
      <c r="G239" s="46"/>
      <c r="H239" s="45"/>
      <c r="I239" s="45"/>
    </row>
    <row r="240" spans="3:9" ht="25.5" customHeight="1" x14ac:dyDescent="0.25">
      <c r="C240" s="67"/>
      <c r="D240" s="43" t="s">
        <v>481</v>
      </c>
      <c r="E240" s="88" t="s">
        <v>482</v>
      </c>
      <c r="F240" s="45"/>
      <c r="G240" s="46"/>
      <c r="H240" s="45"/>
      <c r="I240" s="45"/>
    </row>
    <row r="241" spans="3:9" ht="25.5" customHeight="1" x14ac:dyDescent="0.25">
      <c r="C241" s="67" t="s">
        <v>54</v>
      </c>
      <c r="D241" s="43" t="s">
        <v>483</v>
      </c>
      <c r="E241" s="88" t="s">
        <v>484</v>
      </c>
      <c r="F241" s="45"/>
      <c r="G241" s="46"/>
      <c r="H241" s="45"/>
      <c r="I241" s="45"/>
    </row>
    <row r="242" spans="3:9" ht="25.5" customHeight="1" x14ac:dyDescent="0.25">
      <c r="C242" s="67"/>
      <c r="D242" s="43" t="s">
        <v>485</v>
      </c>
      <c r="E242" s="88" t="s">
        <v>486</v>
      </c>
      <c r="F242" s="45"/>
      <c r="G242" s="46"/>
      <c r="H242" s="45"/>
      <c r="I242" s="45"/>
    </row>
    <row r="243" spans="3:9" ht="25.5" customHeight="1" x14ac:dyDescent="0.25">
      <c r="C243" s="67" t="s">
        <v>54</v>
      </c>
      <c r="D243" s="43" t="s">
        <v>487</v>
      </c>
      <c r="E243" s="88" t="s">
        <v>488</v>
      </c>
      <c r="F243" s="45"/>
      <c r="G243" s="46"/>
      <c r="H243" s="45"/>
      <c r="I243" s="45"/>
    </row>
    <row r="244" spans="3:9" ht="15" customHeight="1" x14ac:dyDescent="0.25">
      <c r="C244" s="67"/>
      <c r="D244" s="41" t="s">
        <v>489</v>
      </c>
      <c r="E244" s="48" t="s">
        <v>490</v>
      </c>
      <c r="F244" s="39">
        <v>0</v>
      </c>
      <c r="G244" s="46" t="s">
        <v>33</v>
      </c>
      <c r="H244" s="39">
        <v>510.44</v>
      </c>
      <c r="I244" s="39">
        <v>12766.66</v>
      </c>
    </row>
    <row r="245" spans="3:9" ht="15" customHeight="1" x14ac:dyDescent="0.2">
      <c r="C245" s="67"/>
      <c r="D245" s="43" t="s">
        <v>491</v>
      </c>
      <c r="E245" s="88" t="s">
        <v>492</v>
      </c>
      <c r="F245" s="45"/>
      <c r="H245" s="45"/>
      <c r="I245" s="45"/>
    </row>
    <row r="246" spans="3:9" ht="15" customHeight="1" x14ac:dyDescent="0.25">
      <c r="C246" s="67"/>
      <c r="D246" s="43" t="s">
        <v>493</v>
      </c>
      <c r="E246" s="88" t="s">
        <v>494</v>
      </c>
      <c r="F246" s="45"/>
      <c r="G246" s="46"/>
      <c r="H246" s="45"/>
      <c r="I246" s="45"/>
    </row>
    <row r="247" spans="3:9" ht="15" customHeight="1" x14ac:dyDescent="0.25">
      <c r="C247" s="67"/>
      <c r="D247" s="43" t="s">
        <v>495</v>
      </c>
      <c r="E247" s="88" t="s">
        <v>496</v>
      </c>
      <c r="F247" s="45"/>
      <c r="G247" s="46"/>
      <c r="H247" s="45"/>
      <c r="I247" s="45"/>
    </row>
    <row r="248" spans="3:9" ht="15" customHeight="1" x14ac:dyDescent="0.2">
      <c r="C248" s="67"/>
      <c r="D248" s="43" t="s">
        <v>497</v>
      </c>
      <c r="E248" s="88" t="s">
        <v>498</v>
      </c>
      <c r="F248" s="45"/>
      <c r="H248" s="45"/>
      <c r="I248" s="45"/>
    </row>
    <row r="249" spans="3:9" ht="15" customHeight="1" x14ac:dyDescent="0.25">
      <c r="C249" s="67"/>
      <c r="D249" s="43" t="s">
        <v>499</v>
      </c>
      <c r="E249" s="88" t="s">
        <v>500</v>
      </c>
      <c r="F249" s="45">
        <v>0</v>
      </c>
      <c r="G249" s="46"/>
      <c r="H249" s="45">
        <v>510.44</v>
      </c>
      <c r="I249" s="45">
        <v>12766.66</v>
      </c>
    </row>
    <row r="250" spans="3:9" ht="15" customHeight="1" x14ac:dyDescent="0.25">
      <c r="C250" s="67" t="s">
        <v>54</v>
      </c>
      <c r="D250" s="43" t="s">
        <v>501</v>
      </c>
      <c r="E250" s="88" t="s">
        <v>502</v>
      </c>
      <c r="F250" s="45"/>
      <c r="G250" s="46"/>
      <c r="H250" s="45"/>
      <c r="I250" s="45"/>
    </row>
    <row r="251" spans="3:9" ht="15" customHeight="1" x14ac:dyDescent="0.25">
      <c r="C251" s="67"/>
      <c r="D251" s="41" t="s">
        <v>503</v>
      </c>
      <c r="E251" s="48" t="s">
        <v>504</v>
      </c>
      <c r="F251" s="39">
        <v>71000</v>
      </c>
      <c r="G251" s="46" t="s">
        <v>33</v>
      </c>
      <c r="H251" s="39">
        <v>33690.730000000003</v>
      </c>
      <c r="I251" s="39">
        <v>53607.89</v>
      </c>
    </row>
    <row r="252" spans="3:9" ht="15" customHeight="1" x14ac:dyDescent="0.2">
      <c r="C252" s="67" t="s">
        <v>54</v>
      </c>
      <c r="D252" s="43" t="s">
        <v>505</v>
      </c>
      <c r="E252" s="88" t="s">
        <v>506</v>
      </c>
      <c r="F252" s="45"/>
      <c r="H252" s="45"/>
      <c r="I252" s="45"/>
    </row>
    <row r="253" spans="3:9" ht="15" customHeight="1" x14ac:dyDescent="0.25">
      <c r="C253" s="67"/>
      <c r="D253" s="43" t="s">
        <v>507</v>
      </c>
      <c r="E253" s="88" t="s">
        <v>508</v>
      </c>
      <c r="F253" s="45"/>
      <c r="G253" s="46"/>
      <c r="H253" s="45"/>
      <c r="I253" s="45"/>
    </row>
    <row r="254" spans="3:9" ht="15" customHeight="1" x14ac:dyDescent="0.25">
      <c r="C254" s="67"/>
      <c r="D254" s="41" t="s">
        <v>509</v>
      </c>
      <c r="E254" s="87" t="s">
        <v>510</v>
      </c>
      <c r="F254" s="39">
        <v>71000</v>
      </c>
      <c r="G254" s="46" t="s">
        <v>33</v>
      </c>
      <c r="H254" s="39">
        <v>33690.730000000003</v>
      </c>
      <c r="I254" s="39">
        <v>53607.89</v>
      </c>
    </row>
    <row r="255" spans="3:9" ht="15" customHeight="1" x14ac:dyDescent="0.2">
      <c r="C255" s="67"/>
      <c r="D255" s="43" t="s">
        <v>511</v>
      </c>
      <c r="E255" s="89" t="s">
        <v>512</v>
      </c>
      <c r="F255" s="45"/>
      <c r="H255" s="45"/>
      <c r="I255" s="45"/>
    </row>
    <row r="256" spans="3:9" ht="15" customHeight="1" x14ac:dyDescent="0.25">
      <c r="C256" s="67"/>
      <c r="D256" s="43" t="s">
        <v>513</v>
      </c>
      <c r="E256" s="89" t="s">
        <v>514</v>
      </c>
      <c r="F256" s="45">
        <v>6000</v>
      </c>
      <c r="G256" s="46"/>
      <c r="H256" s="45">
        <v>3412.39</v>
      </c>
      <c r="I256" s="45">
        <v>4778.45</v>
      </c>
    </row>
    <row r="257" spans="3:9" ht="15" customHeight="1" x14ac:dyDescent="0.25">
      <c r="C257" s="67"/>
      <c r="D257" s="43" t="s">
        <v>515</v>
      </c>
      <c r="E257" s="89" t="s">
        <v>516</v>
      </c>
      <c r="F257" s="45"/>
      <c r="G257" s="46"/>
      <c r="H257" s="45"/>
      <c r="I257" s="45"/>
    </row>
    <row r="258" spans="3:9" ht="15" customHeight="1" x14ac:dyDescent="0.25">
      <c r="C258" s="67"/>
      <c r="D258" s="43" t="s">
        <v>517</v>
      </c>
      <c r="E258" s="89" t="s">
        <v>518</v>
      </c>
      <c r="F258" s="45"/>
      <c r="G258" s="46"/>
      <c r="H258" s="45"/>
      <c r="I258" s="45"/>
    </row>
    <row r="259" spans="3:9" ht="15" customHeight="1" x14ac:dyDescent="0.25">
      <c r="C259" s="67"/>
      <c r="D259" s="43" t="s">
        <v>519</v>
      </c>
      <c r="E259" s="89" t="s">
        <v>520</v>
      </c>
      <c r="F259" s="45"/>
      <c r="G259" s="46"/>
      <c r="H259" s="45"/>
      <c r="I259" s="45"/>
    </row>
    <row r="260" spans="3:9" ht="15" customHeight="1" x14ac:dyDescent="0.2">
      <c r="C260" s="67"/>
      <c r="D260" s="43" t="s">
        <v>521</v>
      </c>
      <c r="E260" s="89" t="s">
        <v>522</v>
      </c>
      <c r="F260" s="45">
        <v>65000</v>
      </c>
      <c r="H260" s="45">
        <v>30278.34</v>
      </c>
      <c r="I260" s="45">
        <v>48829.440000000002</v>
      </c>
    </row>
    <row r="261" spans="3:9" ht="15" customHeight="1" x14ac:dyDescent="0.25">
      <c r="C261" s="67"/>
      <c r="D261" s="41" t="s">
        <v>523</v>
      </c>
      <c r="E261" s="87" t="s">
        <v>524</v>
      </c>
      <c r="F261" s="39">
        <v>0</v>
      </c>
      <c r="G261" s="46" t="s">
        <v>33</v>
      </c>
      <c r="H261" s="39">
        <v>0</v>
      </c>
      <c r="I261" s="39">
        <v>0</v>
      </c>
    </row>
    <row r="262" spans="3:9" ht="15" customHeight="1" x14ac:dyDescent="0.25">
      <c r="C262" s="67" t="s">
        <v>54</v>
      </c>
      <c r="D262" s="43" t="s">
        <v>525</v>
      </c>
      <c r="E262" s="89" t="s">
        <v>526</v>
      </c>
      <c r="F262" s="45"/>
      <c r="G262" s="46"/>
      <c r="H262" s="45"/>
      <c r="I262" s="45"/>
    </row>
    <row r="263" spans="3:9" ht="15" customHeight="1" x14ac:dyDescent="0.2">
      <c r="C263" s="67"/>
      <c r="D263" s="43" t="s">
        <v>527</v>
      </c>
      <c r="E263" s="89" t="s">
        <v>528</v>
      </c>
      <c r="F263" s="45"/>
      <c r="H263" s="45"/>
      <c r="I263" s="45"/>
    </row>
    <row r="264" spans="3:9" ht="15" customHeight="1" x14ac:dyDescent="0.2">
      <c r="C264" s="67" t="s">
        <v>128</v>
      </c>
      <c r="D264" s="43" t="s">
        <v>529</v>
      </c>
      <c r="E264" s="89" t="s">
        <v>530</v>
      </c>
      <c r="F264" s="45"/>
      <c r="H264" s="45"/>
      <c r="I264" s="45"/>
    </row>
    <row r="265" spans="3:9" ht="15" customHeight="1" x14ac:dyDescent="0.25">
      <c r="C265" s="67"/>
      <c r="D265" s="41" t="s">
        <v>531</v>
      </c>
      <c r="E265" s="48" t="s">
        <v>532</v>
      </c>
      <c r="F265" s="39">
        <v>180000</v>
      </c>
      <c r="G265" s="46" t="s">
        <v>33</v>
      </c>
      <c r="H265" s="39">
        <v>112171.96</v>
      </c>
      <c r="I265" s="39">
        <v>160283.61000000002</v>
      </c>
    </row>
    <row r="266" spans="3:9" ht="15" customHeight="1" x14ac:dyDescent="0.25">
      <c r="C266" s="67" t="s">
        <v>54</v>
      </c>
      <c r="D266" s="43" t="s">
        <v>533</v>
      </c>
      <c r="E266" s="88" t="s">
        <v>534</v>
      </c>
      <c r="F266" s="45">
        <v>0</v>
      </c>
      <c r="G266" s="46"/>
      <c r="H266" s="45">
        <v>112.64</v>
      </c>
      <c r="I266" s="45">
        <v>199.2</v>
      </c>
    </row>
    <row r="267" spans="3:9" ht="15" customHeight="1" x14ac:dyDescent="0.2">
      <c r="C267" s="67"/>
      <c r="D267" s="43" t="s">
        <v>535</v>
      </c>
      <c r="E267" s="88" t="s">
        <v>536</v>
      </c>
      <c r="F267" s="45"/>
      <c r="H267" s="45"/>
      <c r="I267" s="45"/>
    </row>
    <row r="268" spans="3:9" ht="15" customHeight="1" x14ac:dyDescent="0.25">
      <c r="C268" s="67"/>
      <c r="D268" s="43" t="s">
        <v>537</v>
      </c>
      <c r="E268" s="88" t="s">
        <v>538</v>
      </c>
      <c r="F268" s="45"/>
      <c r="G268" s="46"/>
      <c r="H268" s="45"/>
      <c r="I268" s="45"/>
    </row>
    <row r="269" spans="3:9" ht="15" customHeight="1" x14ac:dyDescent="0.25">
      <c r="C269" s="67"/>
      <c r="D269" s="43" t="s">
        <v>539</v>
      </c>
      <c r="E269" s="88" t="s">
        <v>540</v>
      </c>
      <c r="F269" s="45">
        <v>180000</v>
      </c>
      <c r="G269" s="46"/>
      <c r="H269" s="45">
        <v>112059.32</v>
      </c>
      <c r="I269" s="45">
        <v>160084.41</v>
      </c>
    </row>
    <row r="270" spans="3:9" ht="15" customHeight="1" x14ac:dyDescent="0.25">
      <c r="C270" s="67"/>
      <c r="D270" s="43" t="s">
        <v>541</v>
      </c>
      <c r="E270" s="88" t="s">
        <v>542</v>
      </c>
      <c r="F270" s="45"/>
      <c r="G270" s="46"/>
      <c r="H270" s="45"/>
      <c r="I270" s="45"/>
    </row>
    <row r="271" spans="3:9" ht="15" customHeight="1" x14ac:dyDescent="0.25">
      <c r="C271" s="67" t="s">
        <v>123</v>
      </c>
      <c r="D271" s="41" t="s">
        <v>543</v>
      </c>
      <c r="E271" s="48" t="s">
        <v>544</v>
      </c>
      <c r="F271" s="55"/>
      <c r="G271" s="46"/>
      <c r="H271" s="55"/>
      <c r="I271" s="55"/>
    </row>
    <row r="272" spans="3:9" ht="15" customHeight="1" x14ac:dyDescent="0.25">
      <c r="C272" s="67"/>
      <c r="D272" s="90" t="s">
        <v>545</v>
      </c>
      <c r="E272" s="42" t="s">
        <v>546</v>
      </c>
      <c r="F272" s="39">
        <v>23274998.946666665</v>
      </c>
      <c r="G272" s="46" t="s">
        <v>33</v>
      </c>
      <c r="H272" s="39">
        <v>13698070.168000001</v>
      </c>
      <c r="I272" s="39">
        <v>20576328.744999997</v>
      </c>
    </row>
    <row r="273" spans="3:9" ht="15" customHeight="1" x14ac:dyDescent="0.25">
      <c r="C273" s="67"/>
      <c r="D273" s="41" t="s">
        <v>547</v>
      </c>
      <c r="E273" s="48" t="s">
        <v>548</v>
      </c>
      <c r="F273" s="39">
        <v>22129998.946666665</v>
      </c>
      <c r="G273" s="46" t="s">
        <v>33</v>
      </c>
      <c r="H273" s="39">
        <v>13137012.058</v>
      </c>
      <c r="I273" s="39">
        <v>19738723.215</v>
      </c>
    </row>
    <row r="274" spans="3:9" ht="15" customHeight="1" x14ac:dyDescent="0.2">
      <c r="C274" s="67"/>
      <c r="D274" s="43" t="s">
        <v>549</v>
      </c>
      <c r="E274" s="88" t="s">
        <v>550</v>
      </c>
      <c r="F274" s="45">
        <v>2000000</v>
      </c>
      <c r="H274" s="45">
        <v>1358741.89</v>
      </c>
      <c r="I274" s="45">
        <v>2018112.84</v>
      </c>
    </row>
    <row r="275" spans="3:9" ht="15" customHeight="1" x14ac:dyDescent="0.25">
      <c r="C275" s="67"/>
      <c r="D275" s="43" t="s">
        <v>551</v>
      </c>
      <c r="E275" s="88" t="s">
        <v>552</v>
      </c>
      <c r="F275" s="45">
        <v>8900000</v>
      </c>
      <c r="G275" s="46"/>
      <c r="H275" s="45">
        <v>4631637</v>
      </c>
      <c r="I275" s="45">
        <v>6953407.2999999998</v>
      </c>
    </row>
    <row r="276" spans="3:9" ht="15" customHeight="1" x14ac:dyDescent="0.2">
      <c r="C276" s="67"/>
      <c r="D276" s="43" t="s">
        <v>553</v>
      </c>
      <c r="E276" s="88" t="s">
        <v>554</v>
      </c>
      <c r="F276" s="45">
        <v>2070000</v>
      </c>
      <c r="H276" s="45">
        <v>1464198.44</v>
      </c>
      <c r="I276" s="45">
        <v>2204821.66</v>
      </c>
    </row>
    <row r="277" spans="3:9" ht="15" customHeight="1" x14ac:dyDescent="0.25">
      <c r="C277" s="67"/>
      <c r="D277" s="43" t="s">
        <v>555</v>
      </c>
      <c r="E277" s="88" t="s">
        <v>556</v>
      </c>
      <c r="F277" s="45">
        <v>1800000</v>
      </c>
      <c r="G277" s="46"/>
      <c r="H277" s="45">
        <v>1087494.76</v>
      </c>
      <c r="I277" s="45">
        <v>1615207.68</v>
      </c>
    </row>
    <row r="278" spans="3:9" ht="15" customHeight="1" x14ac:dyDescent="0.25">
      <c r="C278" s="67"/>
      <c r="D278" s="43" t="s">
        <v>557</v>
      </c>
      <c r="E278" s="88" t="s">
        <v>558</v>
      </c>
      <c r="F278" s="45">
        <v>90000</v>
      </c>
      <c r="G278" s="46"/>
      <c r="H278" s="45">
        <v>228897.5</v>
      </c>
      <c r="I278" s="45">
        <v>349145.64</v>
      </c>
    </row>
    <row r="279" spans="3:9" ht="15" customHeight="1" x14ac:dyDescent="0.2">
      <c r="C279" s="67"/>
      <c r="D279" s="43" t="s">
        <v>559</v>
      </c>
      <c r="E279" s="88" t="s">
        <v>560</v>
      </c>
      <c r="F279" s="45">
        <v>10000</v>
      </c>
      <c r="H279" s="45">
        <v>19631.878000000001</v>
      </c>
      <c r="I279" s="45">
        <v>52912.5</v>
      </c>
    </row>
    <row r="280" spans="3:9" ht="15" customHeight="1" x14ac:dyDescent="0.25">
      <c r="C280" s="67"/>
      <c r="D280" s="43" t="s">
        <v>561</v>
      </c>
      <c r="E280" s="88" t="s">
        <v>562</v>
      </c>
      <c r="F280" s="45">
        <v>350000</v>
      </c>
      <c r="G280" s="46"/>
      <c r="H280" s="45">
        <v>215183.34999999998</v>
      </c>
      <c r="I280" s="45">
        <v>320197.15999999997</v>
      </c>
    </row>
    <row r="281" spans="3:9" ht="15" customHeight="1" x14ac:dyDescent="0.25">
      <c r="C281" s="67"/>
      <c r="D281" s="43" t="s">
        <v>563</v>
      </c>
      <c r="E281" s="88" t="s">
        <v>564</v>
      </c>
      <c r="F281" s="45">
        <v>450000</v>
      </c>
      <c r="G281" s="46"/>
      <c r="H281" s="45">
        <v>380557.62</v>
      </c>
      <c r="I281" s="45">
        <v>573160.94999999995</v>
      </c>
    </row>
    <row r="282" spans="3:9" ht="15" customHeight="1" x14ac:dyDescent="0.25">
      <c r="C282" s="67"/>
      <c r="D282" s="43" t="s">
        <v>565</v>
      </c>
      <c r="E282" s="88" t="s">
        <v>566</v>
      </c>
      <c r="F282" s="45">
        <v>1700000</v>
      </c>
      <c r="G282" s="46"/>
      <c r="H282" s="45">
        <v>1100680.48</v>
      </c>
      <c r="I282" s="45">
        <v>1664948.31</v>
      </c>
    </row>
    <row r="283" spans="3:9" ht="15" customHeight="1" x14ac:dyDescent="0.2">
      <c r="C283" s="67"/>
      <c r="D283" s="43" t="s">
        <v>567</v>
      </c>
      <c r="E283" s="88" t="s">
        <v>568</v>
      </c>
      <c r="F283" s="45">
        <v>250000</v>
      </c>
      <c r="H283" s="45">
        <v>174038.69</v>
      </c>
      <c r="I283" s="45">
        <v>259074.22</v>
      </c>
    </row>
    <row r="284" spans="3:9" ht="15" customHeight="1" x14ac:dyDescent="0.2">
      <c r="C284" s="67"/>
      <c r="D284" s="41" t="s">
        <v>569</v>
      </c>
      <c r="E284" s="87" t="s">
        <v>570</v>
      </c>
      <c r="F284" s="39">
        <v>2999998.9466666663</v>
      </c>
      <c r="G284" s="5" t="s">
        <v>33</v>
      </c>
      <c r="H284" s="39">
        <v>1516042.65</v>
      </c>
      <c r="I284" s="39">
        <v>2284057.7349999999</v>
      </c>
    </row>
    <row r="285" spans="3:9" ht="15" customHeight="1" x14ac:dyDescent="0.2">
      <c r="C285" s="67"/>
      <c r="D285" s="43" t="s">
        <v>571</v>
      </c>
      <c r="E285" s="89" t="s">
        <v>572</v>
      </c>
      <c r="F285" s="45">
        <v>2899998.9466666663</v>
      </c>
      <c r="H285" s="45">
        <v>1449999.47</v>
      </c>
      <c r="I285" s="45">
        <v>2174999.2050000001</v>
      </c>
    </row>
    <row r="286" spans="3:9" ht="15" customHeight="1" x14ac:dyDescent="0.25">
      <c r="C286" s="67"/>
      <c r="D286" s="43" t="s">
        <v>573</v>
      </c>
      <c r="E286" s="89" t="s">
        <v>574</v>
      </c>
      <c r="F286" s="45">
        <v>100000</v>
      </c>
      <c r="G286" s="46"/>
      <c r="H286" s="45">
        <v>66043.179999999993</v>
      </c>
      <c r="I286" s="45">
        <v>109058.53</v>
      </c>
    </row>
    <row r="287" spans="3:9" ht="15" customHeight="1" x14ac:dyDescent="0.25">
      <c r="C287" s="67"/>
      <c r="D287" s="41" t="s">
        <v>575</v>
      </c>
      <c r="E287" s="87" t="s">
        <v>576</v>
      </c>
      <c r="F287" s="39">
        <v>1510000</v>
      </c>
      <c r="G287" s="46" t="s">
        <v>33</v>
      </c>
      <c r="H287" s="39">
        <v>959907.8</v>
      </c>
      <c r="I287" s="39">
        <v>1443677.22</v>
      </c>
    </row>
    <row r="288" spans="3:9" ht="15" customHeight="1" x14ac:dyDescent="0.25">
      <c r="C288" s="67" t="s">
        <v>54</v>
      </c>
      <c r="D288" s="43" t="s">
        <v>577</v>
      </c>
      <c r="E288" s="89" t="s">
        <v>578</v>
      </c>
      <c r="F288" s="45"/>
      <c r="G288" s="46"/>
      <c r="H288" s="45"/>
      <c r="I288" s="45"/>
    </row>
    <row r="289" spans="3:9" ht="15" customHeight="1" x14ac:dyDescent="0.2">
      <c r="C289" s="67"/>
      <c r="D289" s="43" t="s">
        <v>579</v>
      </c>
      <c r="E289" s="89" t="s">
        <v>580</v>
      </c>
      <c r="F289" s="45">
        <v>10000</v>
      </c>
      <c r="H289" s="45">
        <v>12521</v>
      </c>
      <c r="I289" s="45">
        <v>13721</v>
      </c>
    </row>
    <row r="290" spans="3:9" ht="15" customHeight="1" x14ac:dyDescent="0.25">
      <c r="C290" s="67"/>
      <c r="D290" s="43" t="s">
        <v>581</v>
      </c>
      <c r="E290" s="89" t="s">
        <v>582</v>
      </c>
      <c r="F290" s="45">
        <v>1500000</v>
      </c>
      <c r="G290" s="46"/>
      <c r="H290" s="45">
        <v>947386.8</v>
      </c>
      <c r="I290" s="45">
        <v>1429956.22</v>
      </c>
    </row>
    <row r="291" spans="3:9" ht="15" customHeight="1" x14ac:dyDescent="0.25">
      <c r="C291" s="67"/>
      <c r="D291" s="51" t="s">
        <v>583</v>
      </c>
      <c r="E291" s="61" t="s">
        <v>584</v>
      </c>
      <c r="F291" s="39">
        <v>1115000</v>
      </c>
      <c r="G291" s="46" t="s">
        <v>33</v>
      </c>
      <c r="H291" s="39">
        <v>542329.13</v>
      </c>
      <c r="I291" s="39">
        <v>806184.81</v>
      </c>
    </row>
    <row r="292" spans="3:9" ht="15" customHeight="1" x14ac:dyDescent="0.2">
      <c r="C292" s="67" t="s">
        <v>54</v>
      </c>
      <c r="D292" s="43" t="s">
        <v>585</v>
      </c>
      <c r="E292" s="88" t="s">
        <v>586</v>
      </c>
      <c r="F292" s="45"/>
      <c r="H292" s="45"/>
      <c r="I292" s="45"/>
    </row>
    <row r="293" spans="3:9" ht="15" customHeight="1" x14ac:dyDescent="0.25">
      <c r="C293" s="67"/>
      <c r="D293" s="43" t="s">
        <v>587</v>
      </c>
      <c r="E293" s="88" t="s">
        <v>588</v>
      </c>
      <c r="F293" s="45"/>
      <c r="G293" s="46"/>
      <c r="H293" s="45"/>
      <c r="I293" s="45"/>
    </row>
    <row r="294" spans="3:9" ht="15" customHeight="1" x14ac:dyDescent="0.25">
      <c r="C294" s="67"/>
      <c r="D294" s="41" t="s">
        <v>589</v>
      </c>
      <c r="E294" s="87" t="s">
        <v>590</v>
      </c>
      <c r="F294" s="39">
        <v>1115000</v>
      </c>
      <c r="G294" s="46" t="s">
        <v>33</v>
      </c>
      <c r="H294" s="39">
        <v>542329.13</v>
      </c>
      <c r="I294" s="39">
        <v>806184.81</v>
      </c>
    </row>
    <row r="295" spans="3:9" ht="15" customHeight="1" x14ac:dyDescent="0.2">
      <c r="C295" s="67"/>
      <c r="D295" s="43" t="s">
        <v>591</v>
      </c>
      <c r="E295" s="89" t="s">
        <v>592</v>
      </c>
      <c r="F295" s="45">
        <v>15000</v>
      </c>
      <c r="H295" s="45">
        <v>5000</v>
      </c>
      <c r="I295" s="45">
        <v>0</v>
      </c>
    </row>
    <row r="296" spans="3:9" ht="15" customHeight="1" x14ac:dyDescent="0.25">
      <c r="C296" s="67"/>
      <c r="D296" s="43" t="s">
        <v>593</v>
      </c>
      <c r="E296" s="89" t="s">
        <v>594</v>
      </c>
      <c r="F296" s="45"/>
      <c r="G296" s="46"/>
      <c r="H296" s="45"/>
      <c r="I296" s="45"/>
    </row>
    <row r="297" spans="3:9" ht="15" customHeight="1" x14ac:dyDescent="0.25">
      <c r="C297" s="67"/>
      <c r="D297" s="43" t="s">
        <v>595</v>
      </c>
      <c r="E297" s="89" t="s">
        <v>596</v>
      </c>
      <c r="F297" s="45"/>
      <c r="G297" s="46"/>
      <c r="H297" s="45"/>
      <c r="I297" s="45"/>
    </row>
    <row r="298" spans="3:9" ht="15" customHeight="1" x14ac:dyDescent="0.2">
      <c r="C298" s="67"/>
      <c r="D298" s="43" t="s">
        <v>597</v>
      </c>
      <c r="E298" s="89" t="s">
        <v>598</v>
      </c>
      <c r="F298" s="45">
        <v>1100000</v>
      </c>
      <c r="H298" s="45">
        <v>537329.13</v>
      </c>
      <c r="I298" s="45">
        <v>806184.81</v>
      </c>
    </row>
    <row r="299" spans="3:9" ht="15" customHeight="1" x14ac:dyDescent="0.25">
      <c r="C299" s="67"/>
      <c r="D299" s="43" t="s">
        <v>599</v>
      </c>
      <c r="E299" s="89" t="s">
        <v>600</v>
      </c>
      <c r="F299" s="45"/>
      <c r="G299" s="46"/>
      <c r="H299" s="45"/>
      <c r="I299" s="45"/>
    </row>
    <row r="300" spans="3:9" ht="15" customHeight="1" x14ac:dyDescent="0.25">
      <c r="C300" s="67"/>
      <c r="D300" s="41" t="s">
        <v>601</v>
      </c>
      <c r="E300" s="87" t="s">
        <v>602</v>
      </c>
      <c r="F300" s="39">
        <v>0</v>
      </c>
      <c r="G300" s="46" t="s">
        <v>33</v>
      </c>
      <c r="H300" s="39">
        <v>0</v>
      </c>
      <c r="I300" s="39">
        <v>0</v>
      </c>
    </row>
    <row r="301" spans="3:9" ht="15" customHeight="1" x14ac:dyDescent="0.2">
      <c r="C301" s="67" t="s">
        <v>54</v>
      </c>
      <c r="D301" s="43" t="s">
        <v>603</v>
      </c>
      <c r="E301" s="89" t="s">
        <v>604</v>
      </c>
      <c r="F301" s="45"/>
      <c r="H301" s="45"/>
      <c r="I301" s="45"/>
    </row>
    <row r="302" spans="3:9" ht="15" customHeight="1" x14ac:dyDescent="0.25">
      <c r="C302" s="67"/>
      <c r="D302" s="43" t="s">
        <v>605</v>
      </c>
      <c r="E302" s="89" t="s">
        <v>606</v>
      </c>
      <c r="F302" s="45"/>
      <c r="G302" s="46"/>
      <c r="H302" s="45"/>
      <c r="I302" s="45"/>
    </row>
    <row r="303" spans="3:9" ht="15" customHeight="1" x14ac:dyDescent="0.25">
      <c r="C303" s="67" t="s">
        <v>128</v>
      </c>
      <c r="D303" s="43" t="s">
        <v>607</v>
      </c>
      <c r="E303" s="89" t="s">
        <v>608</v>
      </c>
      <c r="F303" s="45"/>
      <c r="G303" s="46"/>
      <c r="H303" s="45"/>
      <c r="I303" s="45"/>
    </row>
    <row r="304" spans="3:9" ht="15" customHeight="1" x14ac:dyDescent="0.25">
      <c r="C304" s="67"/>
      <c r="D304" s="41" t="s">
        <v>609</v>
      </c>
      <c r="E304" s="48" t="s">
        <v>610</v>
      </c>
      <c r="F304" s="39">
        <v>30000</v>
      </c>
      <c r="G304" s="46" t="s">
        <v>33</v>
      </c>
      <c r="H304" s="39">
        <v>18728.98</v>
      </c>
      <c r="I304" s="39">
        <v>31420.720000000001</v>
      </c>
    </row>
    <row r="305" spans="3:9" ht="15" customHeight="1" x14ac:dyDescent="0.2">
      <c r="C305" s="67"/>
      <c r="D305" s="43" t="s">
        <v>611</v>
      </c>
      <c r="E305" s="88" t="s">
        <v>612</v>
      </c>
      <c r="F305" s="45">
        <v>25000</v>
      </c>
      <c r="H305" s="45">
        <v>12954.28</v>
      </c>
      <c r="I305" s="45">
        <v>22668.52</v>
      </c>
    </row>
    <row r="306" spans="3:9" ht="15" customHeight="1" x14ac:dyDescent="0.2">
      <c r="C306" s="67"/>
      <c r="D306" s="43" t="s">
        <v>613</v>
      </c>
      <c r="E306" s="88" t="s">
        <v>614</v>
      </c>
      <c r="F306" s="45">
        <v>5000</v>
      </c>
      <c r="H306" s="45">
        <v>5774.7</v>
      </c>
      <c r="I306" s="45">
        <v>8752.2000000000007</v>
      </c>
    </row>
    <row r="307" spans="3:9" ht="15" customHeight="1" x14ac:dyDescent="0.25">
      <c r="C307" s="67"/>
      <c r="D307" s="41" t="s">
        <v>615</v>
      </c>
      <c r="E307" s="91" t="s">
        <v>616</v>
      </c>
      <c r="F307" s="39">
        <v>3558000</v>
      </c>
      <c r="G307" s="46" t="s">
        <v>33</v>
      </c>
      <c r="H307" s="39">
        <v>2487640.37</v>
      </c>
      <c r="I307" s="39">
        <v>3723928.9099999997</v>
      </c>
    </row>
    <row r="308" spans="3:9" ht="15" customHeight="1" x14ac:dyDescent="0.25">
      <c r="C308" s="67"/>
      <c r="D308" s="43" t="s">
        <v>617</v>
      </c>
      <c r="E308" s="60" t="s">
        <v>618</v>
      </c>
      <c r="F308" s="45">
        <v>1100000</v>
      </c>
      <c r="G308" s="46"/>
      <c r="H308" s="45">
        <v>751693.11</v>
      </c>
      <c r="I308" s="45">
        <v>1122402.92</v>
      </c>
    </row>
    <row r="309" spans="3:9" ht="15" customHeight="1" x14ac:dyDescent="0.25">
      <c r="C309" s="67"/>
      <c r="D309" s="43" t="s">
        <v>619</v>
      </c>
      <c r="E309" s="60" t="s">
        <v>620</v>
      </c>
      <c r="F309" s="45"/>
      <c r="G309" s="46"/>
      <c r="H309" s="45"/>
      <c r="I309" s="45"/>
    </row>
    <row r="310" spans="3:9" ht="15" customHeight="1" x14ac:dyDescent="0.25">
      <c r="C310" s="67"/>
      <c r="D310" s="43" t="s">
        <v>621</v>
      </c>
      <c r="E310" s="60" t="s">
        <v>622</v>
      </c>
      <c r="F310" s="45">
        <v>2450000</v>
      </c>
      <c r="G310" s="46"/>
      <c r="H310" s="45">
        <v>1712066.9100000001</v>
      </c>
      <c r="I310" s="45">
        <v>2566856.11</v>
      </c>
    </row>
    <row r="311" spans="3:9" ht="15" customHeight="1" x14ac:dyDescent="0.2">
      <c r="C311" s="67"/>
      <c r="D311" s="43" t="s">
        <v>623</v>
      </c>
      <c r="E311" s="60" t="s">
        <v>624</v>
      </c>
      <c r="F311" s="45"/>
      <c r="H311" s="45"/>
      <c r="I311" s="45"/>
    </row>
    <row r="312" spans="3:9" ht="15" customHeight="1" x14ac:dyDescent="0.25">
      <c r="C312" s="67"/>
      <c r="D312" s="43" t="s">
        <v>625</v>
      </c>
      <c r="E312" s="60" t="s">
        <v>626</v>
      </c>
      <c r="F312" s="45">
        <v>1000</v>
      </c>
      <c r="G312" s="46"/>
      <c r="H312" s="45">
        <v>1027.5</v>
      </c>
      <c r="I312" s="45">
        <v>1027.5</v>
      </c>
    </row>
    <row r="313" spans="3:9" ht="15" customHeight="1" x14ac:dyDescent="0.25">
      <c r="C313" s="67"/>
      <c r="D313" s="43" t="s">
        <v>627</v>
      </c>
      <c r="E313" s="60" t="s">
        <v>628</v>
      </c>
      <c r="F313" s="45">
        <v>7000</v>
      </c>
      <c r="G313" s="46"/>
      <c r="H313" s="45">
        <v>22852.85</v>
      </c>
      <c r="I313" s="45">
        <v>33642.379999999997</v>
      </c>
    </row>
    <row r="314" spans="3:9" ht="15" customHeight="1" x14ac:dyDescent="0.2">
      <c r="C314" s="67" t="s">
        <v>54</v>
      </c>
      <c r="D314" s="43" t="s">
        <v>629</v>
      </c>
      <c r="E314" s="60" t="s">
        <v>630</v>
      </c>
      <c r="F314" s="45"/>
      <c r="H314" s="45"/>
      <c r="I314" s="45"/>
    </row>
    <row r="315" spans="3:9" ht="15" customHeight="1" x14ac:dyDescent="0.2">
      <c r="C315" s="67"/>
      <c r="D315" s="41" t="s">
        <v>631</v>
      </c>
      <c r="E315" s="91" t="s">
        <v>632</v>
      </c>
      <c r="F315" s="39">
        <v>1100000</v>
      </c>
      <c r="G315" s="5" t="s">
        <v>33</v>
      </c>
      <c r="H315" s="39">
        <v>1008196.09</v>
      </c>
      <c r="I315" s="39">
        <v>1510179.6099999999</v>
      </c>
    </row>
    <row r="316" spans="3:9" ht="15" customHeight="1" x14ac:dyDescent="0.25">
      <c r="C316" s="67"/>
      <c r="D316" s="43" t="s">
        <v>633</v>
      </c>
      <c r="E316" s="60" t="s">
        <v>634</v>
      </c>
      <c r="F316" s="45"/>
      <c r="G316" s="46"/>
      <c r="H316" s="45"/>
      <c r="I316" s="45"/>
    </row>
    <row r="317" spans="3:9" ht="15" customHeight="1" x14ac:dyDescent="0.25">
      <c r="C317" s="67"/>
      <c r="D317" s="41" t="s">
        <v>635</v>
      </c>
      <c r="E317" s="42" t="s">
        <v>636</v>
      </c>
      <c r="F317" s="39">
        <v>1100000</v>
      </c>
      <c r="G317" s="46" t="s">
        <v>33</v>
      </c>
      <c r="H317" s="39">
        <v>1008196.09</v>
      </c>
      <c r="I317" s="39">
        <v>1510179.6099999999</v>
      </c>
    </row>
    <row r="318" spans="3:9" ht="15" customHeight="1" x14ac:dyDescent="0.25">
      <c r="C318" s="67"/>
      <c r="D318" s="43" t="s">
        <v>637</v>
      </c>
      <c r="E318" s="44" t="s">
        <v>638</v>
      </c>
      <c r="F318" s="45">
        <v>700000</v>
      </c>
      <c r="G318" s="46"/>
      <c r="H318" s="45">
        <v>577051.65</v>
      </c>
      <c r="I318" s="45">
        <v>862828.12</v>
      </c>
    </row>
    <row r="319" spans="3:9" ht="15" customHeight="1" x14ac:dyDescent="0.25">
      <c r="C319" s="67"/>
      <c r="D319" s="43" t="s">
        <v>639</v>
      </c>
      <c r="E319" s="44" t="s">
        <v>640</v>
      </c>
      <c r="F319" s="45">
        <v>400000</v>
      </c>
      <c r="G319" s="46"/>
      <c r="H319" s="45">
        <v>431144.43999999994</v>
      </c>
      <c r="I319" s="45">
        <v>647351.49</v>
      </c>
    </row>
    <row r="320" spans="3:9" ht="15" customHeight="1" x14ac:dyDescent="0.2">
      <c r="C320" s="67"/>
      <c r="D320" s="41" t="s">
        <v>641</v>
      </c>
      <c r="E320" s="42" t="s">
        <v>642</v>
      </c>
      <c r="F320" s="39">
        <v>0</v>
      </c>
      <c r="G320" s="5" t="s">
        <v>33</v>
      </c>
      <c r="H320" s="39">
        <v>0</v>
      </c>
      <c r="I320" s="39">
        <v>0</v>
      </c>
    </row>
    <row r="321" spans="3:9" ht="15" customHeight="1" x14ac:dyDescent="0.25">
      <c r="C321" s="67"/>
      <c r="D321" s="43" t="s">
        <v>643</v>
      </c>
      <c r="E321" s="44" t="s">
        <v>644</v>
      </c>
      <c r="F321" s="45"/>
      <c r="G321" s="46"/>
      <c r="H321" s="45"/>
      <c r="I321" s="45"/>
    </row>
    <row r="322" spans="3:9" ht="15" customHeight="1" x14ac:dyDescent="0.25">
      <c r="C322" s="67"/>
      <c r="D322" s="43" t="s">
        <v>645</v>
      </c>
      <c r="E322" s="44" t="s">
        <v>646</v>
      </c>
      <c r="F322" s="45"/>
      <c r="G322" s="46"/>
      <c r="H322" s="45"/>
      <c r="I322" s="45"/>
    </row>
    <row r="323" spans="3:9" ht="15" customHeight="1" x14ac:dyDescent="0.25">
      <c r="C323" s="67" t="s">
        <v>54</v>
      </c>
      <c r="D323" s="41" t="s">
        <v>647</v>
      </c>
      <c r="E323" s="42" t="s">
        <v>648</v>
      </c>
      <c r="F323" s="45"/>
      <c r="G323" s="46"/>
      <c r="H323" s="45"/>
      <c r="I323" s="45"/>
    </row>
    <row r="324" spans="3:9" ht="15" customHeight="1" x14ac:dyDescent="0.25">
      <c r="C324" s="67"/>
      <c r="D324" s="41" t="s">
        <v>649</v>
      </c>
      <c r="E324" s="92" t="s">
        <v>650</v>
      </c>
      <c r="F324" s="39">
        <v>101648984.07333332</v>
      </c>
      <c r="G324" s="46" t="s">
        <v>33</v>
      </c>
      <c r="H324" s="39">
        <v>50469540.022126168</v>
      </c>
      <c r="I324" s="39">
        <v>76256174.639166668</v>
      </c>
    </row>
    <row r="325" spans="3:9" ht="15" customHeight="1" x14ac:dyDescent="0.25">
      <c r="C325" s="67"/>
      <c r="D325" s="41" t="s">
        <v>651</v>
      </c>
      <c r="E325" s="91" t="s">
        <v>652</v>
      </c>
      <c r="F325" s="39">
        <v>87191585.483333334</v>
      </c>
      <c r="G325" s="46" t="s">
        <v>33</v>
      </c>
      <c r="H325" s="39">
        <v>43532697.502891839</v>
      </c>
      <c r="I325" s="39">
        <v>65399879.700000003</v>
      </c>
    </row>
    <row r="326" spans="3:9" ht="15" customHeight="1" x14ac:dyDescent="0.25">
      <c r="C326" s="67"/>
      <c r="D326" s="41" t="s">
        <v>653</v>
      </c>
      <c r="E326" s="42" t="s">
        <v>654</v>
      </c>
      <c r="F326" s="39">
        <v>47329147.75</v>
      </c>
      <c r="G326" s="46" t="s">
        <v>33</v>
      </c>
      <c r="H326" s="39">
        <v>24089659.205101177</v>
      </c>
      <c r="I326" s="39">
        <v>35501495.029999994</v>
      </c>
    </row>
    <row r="327" spans="3:9" ht="15" customHeight="1" x14ac:dyDescent="0.2">
      <c r="C327" s="67"/>
      <c r="D327" s="41" t="s">
        <v>655</v>
      </c>
      <c r="E327" s="48" t="s">
        <v>656</v>
      </c>
      <c r="F327" s="39">
        <v>45226026.826666668</v>
      </c>
      <c r="G327" s="5" t="s">
        <v>33</v>
      </c>
      <c r="H327" s="39">
        <v>22992470.820833329</v>
      </c>
      <c r="I327" s="39">
        <v>33916960.129999995</v>
      </c>
    </row>
    <row r="328" spans="3:9" ht="15" customHeight="1" x14ac:dyDescent="0.2">
      <c r="C328" s="67"/>
      <c r="D328" s="43" t="s">
        <v>657</v>
      </c>
      <c r="E328" s="88" t="s">
        <v>658</v>
      </c>
      <c r="F328" s="45">
        <v>43406476.643333331</v>
      </c>
      <c r="H328" s="45">
        <v>22067905.702499997</v>
      </c>
      <c r="I328" s="45">
        <v>32552297.489999998</v>
      </c>
    </row>
    <row r="329" spans="3:9" ht="15" customHeight="1" x14ac:dyDescent="0.25">
      <c r="C329" s="67"/>
      <c r="D329" s="43" t="s">
        <v>659</v>
      </c>
      <c r="E329" s="88" t="s">
        <v>660</v>
      </c>
      <c r="F329" s="45">
        <v>1819550.1833333336</v>
      </c>
      <c r="G329" s="46"/>
      <c r="H329" s="45">
        <v>924565.1183333334</v>
      </c>
      <c r="I329" s="45">
        <v>1364662.64</v>
      </c>
    </row>
    <row r="330" spans="3:9" ht="15" customHeight="1" x14ac:dyDescent="0.25">
      <c r="C330" s="67"/>
      <c r="D330" s="43" t="s">
        <v>661</v>
      </c>
      <c r="E330" s="88" t="s">
        <v>662</v>
      </c>
      <c r="F330" s="45"/>
      <c r="G330" s="46"/>
      <c r="H330" s="45"/>
      <c r="I330" s="45"/>
    </row>
    <row r="331" spans="3:9" ht="15" customHeight="1" x14ac:dyDescent="0.25">
      <c r="C331" s="67"/>
      <c r="D331" s="41" t="s">
        <v>663</v>
      </c>
      <c r="E331" s="48" t="s">
        <v>664</v>
      </c>
      <c r="F331" s="39">
        <v>2103120.9233333333</v>
      </c>
      <c r="G331" s="46" t="s">
        <v>33</v>
      </c>
      <c r="H331" s="39">
        <v>1097188.3842678461</v>
      </c>
      <c r="I331" s="39">
        <v>1584534.8999999997</v>
      </c>
    </row>
    <row r="332" spans="3:9" ht="15" customHeight="1" x14ac:dyDescent="0.2">
      <c r="C332" s="67"/>
      <c r="D332" s="43" t="s">
        <v>665</v>
      </c>
      <c r="E332" s="88" t="s">
        <v>666</v>
      </c>
      <c r="F332" s="45">
        <v>1956943.6266666665</v>
      </c>
      <c r="H332" s="45">
        <v>999833.52958333318</v>
      </c>
      <c r="I332" s="45">
        <v>1474901.9299999997</v>
      </c>
    </row>
    <row r="333" spans="3:9" ht="15" customHeight="1" x14ac:dyDescent="0.25">
      <c r="C333" s="67"/>
      <c r="D333" s="43" t="s">
        <v>667</v>
      </c>
      <c r="E333" s="88" t="s">
        <v>668</v>
      </c>
      <c r="F333" s="45">
        <v>146177.29666666666</v>
      </c>
      <c r="G333" s="46"/>
      <c r="H333" s="45">
        <v>97354.854684512829</v>
      </c>
      <c r="I333" s="45">
        <v>109632.97000000002</v>
      </c>
    </row>
    <row r="334" spans="3:9" ht="15" customHeight="1" x14ac:dyDescent="0.25">
      <c r="C334" s="67"/>
      <c r="D334" s="43" t="s">
        <v>669</v>
      </c>
      <c r="E334" s="88" t="s">
        <v>670</v>
      </c>
      <c r="F334" s="45"/>
      <c r="G334" s="46"/>
      <c r="H334" s="45"/>
      <c r="I334" s="45"/>
    </row>
    <row r="335" spans="3:9" ht="15" customHeight="1" x14ac:dyDescent="0.25">
      <c r="C335" s="67"/>
      <c r="D335" s="41" t="s">
        <v>671</v>
      </c>
      <c r="E335" s="42" t="s">
        <v>672</v>
      </c>
      <c r="F335" s="39">
        <v>39862437.733333334</v>
      </c>
      <c r="G335" s="46" t="s">
        <v>33</v>
      </c>
      <c r="H335" s="39">
        <v>19443038.297790665</v>
      </c>
      <c r="I335" s="39">
        <v>29898384.670000006</v>
      </c>
    </row>
    <row r="336" spans="3:9" ht="15" customHeight="1" x14ac:dyDescent="0.25">
      <c r="C336" s="67"/>
      <c r="D336" s="43" t="s">
        <v>673</v>
      </c>
      <c r="E336" s="44" t="s">
        <v>674</v>
      </c>
      <c r="F336" s="45">
        <v>35971130.039999999</v>
      </c>
      <c r="G336" s="46"/>
      <c r="H336" s="45">
        <v>17438784.708333332</v>
      </c>
      <c r="I336" s="45">
        <v>26979458.400000006</v>
      </c>
    </row>
    <row r="337" spans="3:9" ht="15" customHeight="1" x14ac:dyDescent="0.25">
      <c r="C337" s="67"/>
      <c r="D337" s="43" t="s">
        <v>675</v>
      </c>
      <c r="E337" s="44" t="s">
        <v>676</v>
      </c>
      <c r="F337" s="45">
        <v>3891307.6933333338</v>
      </c>
      <c r="G337" s="46"/>
      <c r="H337" s="45">
        <v>2004253.5894573331</v>
      </c>
      <c r="I337" s="45">
        <v>2918926.2699999996</v>
      </c>
    </row>
    <row r="338" spans="3:9" ht="15" customHeight="1" x14ac:dyDescent="0.2">
      <c r="C338" s="67"/>
      <c r="D338" s="43" t="s">
        <v>677</v>
      </c>
      <c r="E338" s="44" t="s">
        <v>678</v>
      </c>
      <c r="F338" s="45"/>
      <c r="H338" s="45"/>
      <c r="I338" s="45"/>
    </row>
    <row r="339" spans="3:9" ht="15" customHeight="1" x14ac:dyDescent="0.25">
      <c r="C339" s="67"/>
      <c r="D339" s="41" t="s">
        <v>679</v>
      </c>
      <c r="E339" s="91" t="s">
        <v>680</v>
      </c>
      <c r="F339" s="39">
        <v>367232.37333333335</v>
      </c>
      <c r="G339" s="46" t="s">
        <v>33</v>
      </c>
      <c r="H339" s="39">
        <v>188082.43734400001</v>
      </c>
      <c r="I339" s="39">
        <v>275587.28000000003</v>
      </c>
    </row>
    <row r="340" spans="3:9" ht="15" customHeight="1" x14ac:dyDescent="0.25">
      <c r="C340" s="67"/>
      <c r="D340" s="41" t="s">
        <v>681</v>
      </c>
      <c r="E340" s="42" t="s">
        <v>682</v>
      </c>
      <c r="F340" s="39">
        <v>367232.37333333335</v>
      </c>
      <c r="G340" s="46" t="s">
        <v>33</v>
      </c>
      <c r="H340" s="39">
        <v>188082.43734400001</v>
      </c>
      <c r="I340" s="39">
        <v>275587.28000000003</v>
      </c>
    </row>
    <row r="341" spans="3:9" ht="15" customHeight="1" x14ac:dyDescent="0.25">
      <c r="C341" s="67"/>
      <c r="D341" s="43" t="s">
        <v>683</v>
      </c>
      <c r="E341" s="88" t="s">
        <v>684</v>
      </c>
      <c r="F341" s="45">
        <v>367232.37333333335</v>
      </c>
      <c r="G341" s="46"/>
      <c r="H341" s="45">
        <v>188082.43734400001</v>
      </c>
      <c r="I341" s="45">
        <v>275587.28000000003</v>
      </c>
    </row>
    <row r="342" spans="3:9" ht="15" customHeight="1" x14ac:dyDescent="0.2">
      <c r="C342" s="67"/>
      <c r="D342" s="43" t="s">
        <v>685</v>
      </c>
      <c r="E342" s="88" t="s">
        <v>686</v>
      </c>
      <c r="F342" s="45"/>
      <c r="H342" s="45"/>
      <c r="I342" s="45"/>
    </row>
    <row r="343" spans="3:9" ht="15" customHeight="1" x14ac:dyDescent="0.25">
      <c r="C343" s="67"/>
      <c r="D343" s="43" t="s">
        <v>687</v>
      </c>
      <c r="E343" s="88" t="s">
        <v>688</v>
      </c>
      <c r="F343" s="45"/>
      <c r="G343" s="46"/>
      <c r="H343" s="45"/>
      <c r="I343" s="45"/>
    </row>
    <row r="344" spans="3:9" ht="15" customHeight="1" x14ac:dyDescent="0.25">
      <c r="C344" s="67"/>
      <c r="D344" s="43" t="s">
        <v>689</v>
      </c>
      <c r="E344" s="42" t="s">
        <v>690</v>
      </c>
      <c r="F344" s="39">
        <v>0</v>
      </c>
      <c r="G344" s="46" t="s">
        <v>33</v>
      </c>
      <c r="H344" s="39">
        <v>0</v>
      </c>
      <c r="I344" s="39">
        <v>0</v>
      </c>
    </row>
    <row r="345" spans="3:9" ht="15" customHeight="1" x14ac:dyDescent="0.2">
      <c r="C345" s="67"/>
      <c r="D345" s="43" t="s">
        <v>691</v>
      </c>
      <c r="E345" s="88" t="s">
        <v>692</v>
      </c>
      <c r="F345" s="45"/>
      <c r="H345" s="45"/>
      <c r="I345" s="45"/>
    </row>
    <row r="346" spans="3:9" ht="15" customHeight="1" x14ac:dyDescent="0.25">
      <c r="C346" s="67"/>
      <c r="D346" s="43" t="s">
        <v>693</v>
      </c>
      <c r="E346" s="88" t="s">
        <v>694</v>
      </c>
      <c r="F346" s="45"/>
      <c r="G346" s="46"/>
      <c r="H346" s="45"/>
      <c r="I346" s="45"/>
    </row>
    <row r="347" spans="3:9" ht="15" customHeight="1" x14ac:dyDescent="0.25">
      <c r="C347" s="67"/>
      <c r="D347" s="43" t="s">
        <v>695</v>
      </c>
      <c r="E347" s="88" t="s">
        <v>696</v>
      </c>
      <c r="F347" s="45"/>
      <c r="G347" s="46"/>
      <c r="H347" s="45"/>
      <c r="I347" s="45"/>
    </row>
    <row r="348" spans="3:9" ht="15" customHeight="1" x14ac:dyDescent="0.2">
      <c r="C348" s="67"/>
      <c r="D348" s="41" t="s">
        <v>697</v>
      </c>
      <c r="E348" s="91" t="s">
        <v>698</v>
      </c>
      <c r="F348" s="39">
        <v>7889945.6466666665</v>
      </c>
      <c r="G348" s="5" t="s">
        <v>33</v>
      </c>
      <c r="H348" s="39">
        <v>3751264.948774667</v>
      </c>
      <c r="I348" s="39">
        <v>5919145.8399999989</v>
      </c>
    </row>
    <row r="349" spans="3:9" ht="15" customHeight="1" x14ac:dyDescent="0.2">
      <c r="C349" s="67"/>
      <c r="D349" s="41" t="s">
        <v>699</v>
      </c>
      <c r="E349" s="42" t="s">
        <v>700</v>
      </c>
      <c r="F349" s="39">
        <v>0</v>
      </c>
      <c r="G349" s="5" t="s">
        <v>33</v>
      </c>
      <c r="H349" s="39">
        <v>0</v>
      </c>
      <c r="I349" s="39">
        <v>0</v>
      </c>
    </row>
    <row r="350" spans="3:9" ht="15" customHeight="1" x14ac:dyDescent="0.25">
      <c r="C350" s="67"/>
      <c r="D350" s="43" t="s">
        <v>701</v>
      </c>
      <c r="E350" s="44" t="s">
        <v>702</v>
      </c>
      <c r="F350" s="45"/>
      <c r="G350" s="46"/>
      <c r="H350" s="45"/>
      <c r="I350" s="45"/>
    </row>
    <row r="351" spans="3:9" ht="15" customHeight="1" x14ac:dyDescent="0.2">
      <c r="C351" s="67"/>
      <c r="D351" s="43" t="s">
        <v>703</v>
      </c>
      <c r="E351" s="44" t="s">
        <v>704</v>
      </c>
      <c r="F351" s="45"/>
      <c r="H351" s="45"/>
      <c r="I351" s="45"/>
    </row>
    <row r="352" spans="3:9" ht="15" customHeight="1" x14ac:dyDescent="0.25">
      <c r="C352" s="67"/>
      <c r="D352" s="43" t="s">
        <v>705</v>
      </c>
      <c r="E352" s="44" t="s">
        <v>706</v>
      </c>
      <c r="F352" s="45"/>
      <c r="G352" s="46"/>
      <c r="H352" s="45"/>
      <c r="I352" s="45"/>
    </row>
    <row r="353" spans="3:9" ht="15" customHeight="1" x14ac:dyDescent="0.2">
      <c r="C353" s="67"/>
      <c r="D353" s="41" t="s">
        <v>707</v>
      </c>
      <c r="E353" s="42" t="s">
        <v>708</v>
      </c>
      <c r="F353" s="39">
        <v>7889945.6466666665</v>
      </c>
      <c r="G353" s="5" t="s">
        <v>33</v>
      </c>
      <c r="H353" s="39">
        <v>3751264.948774667</v>
      </c>
      <c r="I353" s="39">
        <v>5919145.8399999989</v>
      </c>
    </row>
    <row r="354" spans="3:9" ht="15" customHeight="1" x14ac:dyDescent="0.25">
      <c r="C354" s="67"/>
      <c r="D354" s="43" t="s">
        <v>709</v>
      </c>
      <c r="E354" s="44" t="s">
        <v>710</v>
      </c>
      <c r="F354" s="45">
        <v>6863683.1533333333</v>
      </c>
      <c r="G354" s="46"/>
      <c r="H354" s="45">
        <v>3183970.218646667</v>
      </c>
      <c r="I354" s="45">
        <v>5149269.1399999987</v>
      </c>
    </row>
    <row r="355" spans="3:9" ht="15" customHeight="1" x14ac:dyDescent="0.2">
      <c r="C355" s="67"/>
      <c r="D355" s="43" t="s">
        <v>711</v>
      </c>
      <c r="E355" s="44" t="s">
        <v>712</v>
      </c>
      <c r="F355" s="45">
        <v>1026262.4933333334</v>
      </c>
      <c r="H355" s="45">
        <v>567294.73012799991</v>
      </c>
      <c r="I355" s="45">
        <v>769876.70000000007</v>
      </c>
    </row>
    <row r="356" spans="3:9" ht="15" customHeight="1" x14ac:dyDescent="0.25">
      <c r="C356" s="67"/>
      <c r="D356" s="43" t="s">
        <v>713</v>
      </c>
      <c r="E356" s="44" t="s">
        <v>714</v>
      </c>
      <c r="F356" s="45"/>
      <c r="G356" s="46"/>
      <c r="H356" s="45"/>
      <c r="I356" s="45"/>
    </row>
    <row r="357" spans="3:9" ht="15" customHeight="1" x14ac:dyDescent="0.25">
      <c r="C357" s="67"/>
      <c r="D357" s="41" t="s">
        <v>715</v>
      </c>
      <c r="E357" s="91" t="s">
        <v>716</v>
      </c>
      <c r="F357" s="39">
        <v>6200220.5699999994</v>
      </c>
      <c r="G357" s="46" t="s">
        <v>33</v>
      </c>
      <c r="H357" s="39">
        <v>2997495.1331156669</v>
      </c>
      <c r="I357" s="39">
        <v>4661561.8191666668</v>
      </c>
    </row>
    <row r="358" spans="3:9" ht="15" customHeight="1" x14ac:dyDescent="0.25">
      <c r="C358" s="67"/>
      <c r="D358" s="41" t="s">
        <v>717</v>
      </c>
      <c r="E358" s="42" t="s">
        <v>718</v>
      </c>
      <c r="F358" s="39">
        <v>859705.03333333321</v>
      </c>
      <c r="G358" s="46" t="s">
        <v>33</v>
      </c>
      <c r="H358" s="39">
        <v>433944.69620799995</v>
      </c>
      <c r="I358" s="39">
        <v>655778.76916666678</v>
      </c>
    </row>
    <row r="359" spans="3:9" ht="15" customHeight="1" x14ac:dyDescent="0.25">
      <c r="C359" s="67"/>
      <c r="D359" s="43" t="s">
        <v>719</v>
      </c>
      <c r="E359" s="44" t="s">
        <v>720</v>
      </c>
      <c r="F359" s="45">
        <v>859705.03333333321</v>
      </c>
      <c r="G359" s="46"/>
      <c r="H359" s="45">
        <v>433944.69620799995</v>
      </c>
      <c r="I359" s="45">
        <v>655778.76916666678</v>
      </c>
    </row>
    <row r="360" spans="3:9" ht="15" customHeight="1" x14ac:dyDescent="0.25">
      <c r="C360" s="67"/>
      <c r="D360" s="43" t="s">
        <v>721</v>
      </c>
      <c r="E360" s="44" t="s">
        <v>722</v>
      </c>
      <c r="F360" s="45"/>
      <c r="G360" s="46"/>
      <c r="H360" s="45"/>
      <c r="I360" s="45"/>
    </row>
    <row r="361" spans="3:9" ht="15" customHeight="1" x14ac:dyDescent="0.25">
      <c r="C361" s="67"/>
      <c r="D361" s="43" t="s">
        <v>723</v>
      </c>
      <c r="E361" s="44" t="s">
        <v>724</v>
      </c>
      <c r="F361" s="45"/>
      <c r="G361" s="46"/>
      <c r="H361" s="45"/>
      <c r="I361" s="45"/>
    </row>
    <row r="362" spans="3:9" ht="15" customHeight="1" x14ac:dyDescent="0.25">
      <c r="C362" s="67"/>
      <c r="D362" s="41" t="s">
        <v>725</v>
      </c>
      <c r="E362" s="42" t="s">
        <v>726</v>
      </c>
      <c r="F362" s="39">
        <v>5340515.5366666662</v>
      </c>
      <c r="G362" s="46" t="s">
        <v>33</v>
      </c>
      <c r="H362" s="39">
        <v>2563550.4369076667</v>
      </c>
      <c r="I362" s="39">
        <v>4005783.05</v>
      </c>
    </row>
    <row r="363" spans="3:9" ht="15" customHeight="1" x14ac:dyDescent="0.2">
      <c r="C363" s="67"/>
      <c r="D363" s="43" t="s">
        <v>727</v>
      </c>
      <c r="E363" s="44" t="s">
        <v>728</v>
      </c>
      <c r="F363" s="45">
        <v>5340515.5366666662</v>
      </c>
      <c r="H363" s="45">
        <v>2563550.4369076667</v>
      </c>
      <c r="I363" s="45">
        <v>4005783.05</v>
      </c>
    </row>
    <row r="364" spans="3:9" ht="15" customHeight="1" x14ac:dyDescent="0.25">
      <c r="C364" s="67"/>
      <c r="D364" s="43" t="s">
        <v>729</v>
      </c>
      <c r="E364" s="44" t="s">
        <v>730</v>
      </c>
      <c r="F364" s="45"/>
      <c r="G364" s="46"/>
      <c r="H364" s="45"/>
      <c r="I364" s="45"/>
    </row>
    <row r="365" spans="3:9" ht="15" customHeight="1" x14ac:dyDescent="0.2">
      <c r="C365" s="67"/>
      <c r="D365" s="43" t="s">
        <v>731</v>
      </c>
      <c r="E365" s="44" t="s">
        <v>732</v>
      </c>
      <c r="F365" s="45"/>
      <c r="H365" s="45"/>
      <c r="I365" s="45"/>
    </row>
    <row r="366" spans="3:9" ht="15" customHeight="1" x14ac:dyDescent="0.25">
      <c r="C366" s="67"/>
      <c r="D366" s="41" t="s">
        <v>733</v>
      </c>
      <c r="E366" s="91" t="s">
        <v>734</v>
      </c>
      <c r="F366" s="39">
        <v>500000</v>
      </c>
      <c r="G366" s="46" t="s">
        <v>33</v>
      </c>
      <c r="H366" s="39">
        <v>604005.81999999995</v>
      </c>
      <c r="I366" s="39">
        <v>827055.66999999993</v>
      </c>
    </row>
    <row r="367" spans="3:9" ht="15" customHeight="1" x14ac:dyDescent="0.25">
      <c r="C367" s="67"/>
      <c r="D367" s="43" t="s">
        <v>735</v>
      </c>
      <c r="E367" s="60" t="s">
        <v>736</v>
      </c>
      <c r="F367" s="45">
        <v>250000</v>
      </c>
      <c r="G367" s="46"/>
      <c r="H367" s="45">
        <v>75000</v>
      </c>
      <c r="I367" s="45">
        <v>112500</v>
      </c>
    </row>
    <row r="368" spans="3:9" ht="15" customHeight="1" x14ac:dyDescent="0.25">
      <c r="C368" s="67"/>
      <c r="D368" s="43" t="s">
        <v>737</v>
      </c>
      <c r="E368" s="60" t="s">
        <v>738</v>
      </c>
      <c r="F368" s="45"/>
      <c r="G368" s="46"/>
      <c r="H368" s="45"/>
      <c r="I368" s="45"/>
    </row>
    <row r="369" spans="1:9" ht="15" customHeight="1" x14ac:dyDescent="0.25">
      <c r="C369" s="67"/>
      <c r="D369" s="41" t="s">
        <v>739</v>
      </c>
      <c r="E369" s="42" t="s">
        <v>740</v>
      </c>
      <c r="F369" s="39">
        <v>250000</v>
      </c>
      <c r="G369" s="46" t="s">
        <v>33</v>
      </c>
      <c r="H369" s="39">
        <v>529005.81999999995</v>
      </c>
      <c r="I369" s="39">
        <v>714555.66999999993</v>
      </c>
    </row>
    <row r="370" spans="1:9" ht="15" customHeight="1" x14ac:dyDescent="0.25">
      <c r="C370" s="67"/>
      <c r="D370" s="43" t="s">
        <v>741</v>
      </c>
      <c r="E370" s="44" t="s">
        <v>742</v>
      </c>
      <c r="F370" s="45">
        <v>250000</v>
      </c>
      <c r="G370" s="46"/>
      <c r="H370" s="45">
        <v>230264.28</v>
      </c>
      <c r="I370" s="45">
        <v>320303.19</v>
      </c>
    </row>
    <row r="371" spans="1:9" ht="15" customHeight="1" x14ac:dyDescent="0.25">
      <c r="C371" s="67"/>
      <c r="D371" s="43" t="s">
        <v>743</v>
      </c>
      <c r="E371" s="44" t="s">
        <v>744</v>
      </c>
      <c r="F371" s="45">
        <v>0</v>
      </c>
      <c r="G371" s="46"/>
      <c r="H371" s="45">
        <v>298741.53999999998</v>
      </c>
      <c r="I371" s="45">
        <v>394252.48</v>
      </c>
    </row>
    <row r="372" spans="1:9" ht="15" customHeight="1" x14ac:dyDescent="0.25">
      <c r="C372" s="67"/>
      <c r="D372" s="41" t="s">
        <v>745</v>
      </c>
      <c r="E372" s="92" t="s">
        <v>746</v>
      </c>
      <c r="F372" s="39">
        <v>3682082.4933333332</v>
      </c>
      <c r="G372" s="46" t="s">
        <v>33</v>
      </c>
      <c r="H372" s="39">
        <v>1917726.57333333</v>
      </c>
      <c r="I372" s="39">
        <v>3199645.99</v>
      </c>
    </row>
    <row r="373" spans="1:9" ht="15" customHeight="1" x14ac:dyDescent="0.25">
      <c r="A373" s="39"/>
      <c r="C373" s="67"/>
      <c r="D373" s="43" t="s">
        <v>747</v>
      </c>
      <c r="E373" s="91" t="s">
        <v>748</v>
      </c>
      <c r="F373" s="45"/>
      <c r="G373" s="46"/>
      <c r="H373" s="45"/>
      <c r="I373" s="45"/>
    </row>
    <row r="374" spans="1:9" ht="15" customHeight="1" x14ac:dyDescent="0.2">
      <c r="C374" s="67"/>
      <c r="D374" s="43" t="s">
        <v>749</v>
      </c>
      <c r="E374" s="91" t="s">
        <v>750</v>
      </c>
      <c r="F374" s="45">
        <v>3682082.4933333332</v>
      </c>
      <c r="H374" s="45">
        <v>1917726.57333333</v>
      </c>
      <c r="I374" s="45">
        <v>3199645.99</v>
      </c>
    </row>
    <row r="375" spans="1:9" ht="15" customHeight="1" x14ac:dyDescent="0.25">
      <c r="C375" s="67"/>
      <c r="D375" s="41" t="s">
        <v>751</v>
      </c>
      <c r="E375" s="91" t="s">
        <v>752</v>
      </c>
      <c r="F375" s="39">
        <v>1664472.5733333332</v>
      </c>
      <c r="G375" s="46" t="s">
        <v>33</v>
      </c>
      <c r="H375" s="39">
        <v>800097.94166666502</v>
      </c>
      <c r="I375" s="39">
        <v>1248354.43</v>
      </c>
    </row>
    <row r="376" spans="1:9" ht="15" customHeight="1" x14ac:dyDescent="0.2">
      <c r="C376" s="67"/>
      <c r="D376" s="43" t="s">
        <v>753</v>
      </c>
      <c r="E376" s="60" t="s">
        <v>754</v>
      </c>
      <c r="F376" s="45"/>
      <c r="H376" s="45"/>
      <c r="I376" s="45"/>
    </row>
    <row r="377" spans="1:9" ht="15" customHeight="1" x14ac:dyDescent="0.25">
      <c r="C377" s="67"/>
      <c r="D377" s="43" t="s">
        <v>755</v>
      </c>
      <c r="E377" s="60" t="s">
        <v>756</v>
      </c>
      <c r="F377" s="45">
        <v>1664472.5733333332</v>
      </c>
      <c r="G377" s="46"/>
      <c r="H377" s="45">
        <v>800097.94166666502</v>
      </c>
      <c r="I377" s="45">
        <v>1248354.43</v>
      </c>
    </row>
    <row r="378" spans="1:9" ht="28.5" customHeight="1" x14ac:dyDescent="0.25">
      <c r="A378" s="93"/>
      <c r="C378" s="67"/>
      <c r="D378" s="41" t="s">
        <v>757</v>
      </c>
      <c r="E378" s="91" t="s">
        <v>758</v>
      </c>
      <c r="F378" s="55">
        <v>2017609.92</v>
      </c>
      <c r="G378" s="46"/>
      <c r="H378" s="55">
        <v>1117628.631666665</v>
      </c>
      <c r="I378" s="55">
        <v>1951291.56</v>
      </c>
    </row>
    <row r="379" spans="1:9" ht="15" customHeight="1" x14ac:dyDescent="0.2">
      <c r="C379" s="67"/>
      <c r="D379" s="41" t="s">
        <v>759</v>
      </c>
      <c r="E379" s="91" t="s">
        <v>760</v>
      </c>
      <c r="F379" s="39">
        <v>0</v>
      </c>
      <c r="G379" s="5" t="s">
        <v>33</v>
      </c>
      <c r="H379" s="39">
        <v>0</v>
      </c>
      <c r="I379" s="39">
        <v>0</v>
      </c>
    </row>
    <row r="380" spans="1:9" ht="15" customHeight="1" x14ac:dyDescent="0.2">
      <c r="C380" s="67"/>
      <c r="D380" s="43" t="s">
        <v>761</v>
      </c>
      <c r="E380" s="60" t="s">
        <v>762</v>
      </c>
      <c r="F380" s="45"/>
      <c r="H380" s="45"/>
      <c r="I380" s="45"/>
    </row>
    <row r="381" spans="1:9" ht="15" customHeight="1" x14ac:dyDescent="0.25">
      <c r="C381" s="67"/>
      <c r="D381" s="43" t="s">
        <v>763</v>
      </c>
      <c r="E381" s="60" t="s">
        <v>764</v>
      </c>
      <c r="F381" s="45"/>
      <c r="G381" s="46"/>
      <c r="H381" s="45"/>
      <c r="I381" s="45"/>
    </row>
    <row r="382" spans="1:9" ht="15" customHeight="1" x14ac:dyDescent="0.25">
      <c r="C382" s="67"/>
      <c r="D382" s="41" t="s">
        <v>765</v>
      </c>
      <c r="E382" s="91" t="s">
        <v>766</v>
      </c>
      <c r="F382" s="79">
        <v>0</v>
      </c>
      <c r="G382" s="80" t="s">
        <v>33</v>
      </c>
      <c r="H382" s="79">
        <v>161684.48999999915</v>
      </c>
      <c r="I382" s="79">
        <v>32487.049999999901</v>
      </c>
    </row>
    <row r="383" spans="1:9" ht="15" customHeight="1" x14ac:dyDescent="0.2">
      <c r="C383" s="67"/>
      <c r="D383" s="43" t="s">
        <v>767</v>
      </c>
      <c r="E383" s="60" t="s">
        <v>768</v>
      </c>
      <c r="F383" s="94"/>
      <c r="G383" s="95"/>
      <c r="H383" s="94">
        <v>160432.32999999914</v>
      </c>
      <c r="I383" s="94">
        <v>41592.169999999925</v>
      </c>
    </row>
    <row r="384" spans="1:9" ht="15" customHeight="1" x14ac:dyDescent="0.25">
      <c r="C384" s="67"/>
      <c r="D384" s="43" t="s">
        <v>769</v>
      </c>
      <c r="E384" s="60" t="s">
        <v>770</v>
      </c>
      <c r="F384" s="96"/>
      <c r="G384" s="80"/>
      <c r="H384" s="96">
        <v>1252.1600000000035</v>
      </c>
      <c r="I384" s="96">
        <v>-9105.1200000000244</v>
      </c>
    </row>
    <row r="385" spans="3:9" ht="15" customHeight="1" x14ac:dyDescent="0.2">
      <c r="C385" s="67"/>
      <c r="D385" s="41" t="s">
        <v>771</v>
      </c>
      <c r="E385" s="91" t="s">
        <v>772</v>
      </c>
      <c r="F385" s="39">
        <v>12998083.026666667</v>
      </c>
      <c r="G385" s="5" t="s">
        <v>33</v>
      </c>
      <c r="H385" s="39">
        <v>2346128.585</v>
      </c>
      <c r="I385" s="39">
        <v>2193777.85</v>
      </c>
    </row>
    <row r="386" spans="3:9" ht="15" customHeight="1" x14ac:dyDescent="0.25">
      <c r="C386" s="67"/>
      <c r="D386" s="41" t="s">
        <v>773</v>
      </c>
      <c r="E386" s="42" t="s">
        <v>774</v>
      </c>
      <c r="F386" s="39">
        <v>3300000</v>
      </c>
      <c r="G386" s="46" t="s">
        <v>33</v>
      </c>
      <c r="H386" s="39">
        <v>900000</v>
      </c>
      <c r="I386" s="39">
        <v>1350000</v>
      </c>
    </row>
    <row r="387" spans="3:9" ht="15" customHeight="1" x14ac:dyDescent="0.25">
      <c r="C387" s="67"/>
      <c r="D387" s="43" t="s">
        <v>775</v>
      </c>
      <c r="E387" s="44" t="s">
        <v>776</v>
      </c>
      <c r="F387" s="45">
        <v>1700000</v>
      </c>
      <c r="G387" s="46"/>
      <c r="H387" s="45">
        <v>300000</v>
      </c>
      <c r="I387" s="45">
        <v>450000</v>
      </c>
    </row>
    <row r="388" spans="3:9" ht="15" customHeight="1" x14ac:dyDescent="0.25">
      <c r="C388" s="67"/>
      <c r="D388" s="43" t="s">
        <v>777</v>
      </c>
      <c r="E388" s="44" t="s">
        <v>778</v>
      </c>
      <c r="F388" s="45">
        <v>600000</v>
      </c>
      <c r="G388" s="46"/>
      <c r="H388" s="45">
        <v>100000</v>
      </c>
      <c r="I388" s="45">
        <v>150000</v>
      </c>
    </row>
    <row r="389" spans="3:9" ht="15" customHeight="1" x14ac:dyDescent="0.25">
      <c r="C389" s="67"/>
      <c r="D389" s="43" t="s">
        <v>779</v>
      </c>
      <c r="E389" s="44" t="s">
        <v>780</v>
      </c>
      <c r="F389" s="45"/>
      <c r="G389" s="46"/>
      <c r="H389" s="45"/>
      <c r="I389" s="45"/>
    </row>
    <row r="390" spans="3:9" ht="15" customHeight="1" x14ac:dyDescent="0.25">
      <c r="C390" s="67"/>
      <c r="D390" s="43" t="s">
        <v>781</v>
      </c>
      <c r="E390" s="44" t="s">
        <v>782</v>
      </c>
      <c r="F390" s="45">
        <v>1000000</v>
      </c>
      <c r="G390" s="46"/>
      <c r="H390" s="45">
        <v>500000</v>
      </c>
      <c r="I390" s="45">
        <v>750000</v>
      </c>
    </row>
    <row r="391" spans="3:9" ht="15" customHeight="1" x14ac:dyDescent="0.25">
      <c r="C391" s="67"/>
      <c r="D391" s="43" t="s">
        <v>783</v>
      </c>
      <c r="E391" s="44" t="s">
        <v>784</v>
      </c>
      <c r="F391" s="45"/>
      <c r="G391" s="46"/>
      <c r="H391" s="45"/>
      <c r="I391" s="45"/>
    </row>
    <row r="392" spans="3:9" ht="15" customHeight="1" x14ac:dyDescent="0.25">
      <c r="C392" s="67"/>
      <c r="D392" s="41" t="s">
        <v>785</v>
      </c>
      <c r="E392" s="42" t="s">
        <v>786</v>
      </c>
      <c r="F392" s="55"/>
      <c r="G392" s="46"/>
      <c r="H392" s="55"/>
      <c r="I392" s="55"/>
    </row>
    <row r="393" spans="3:9" ht="15" customHeight="1" x14ac:dyDescent="0.25">
      <c r="C393" s="67"/>
      <c r="D393" s="41" t="s">
        <v>787</v>
      </c>
      <c r="E393" s="42" t="s">
        <v>788</v>
      </c>
      <c r="F393" s="39">
        <v>2122222.23</v>
      </c>
      <c r="G393" s="46" t="s">
        <v>33</v>
      </c>
      <c r="H393" s="39">
        <v>896943.35499999998</v>
      </c>
      <c r="I393" s="39">
        <v>0</v>
      </c>
    </row>
    <row r="394" spans="3:9" ht="15" customHeight="1" x14ac:dyDescent="0.2">
      <c r="C394" s="67"/>
      <c r="D394" s="43" t="s">
        <v>789</v>
      </c>
      <c r="E394" s="44" t="s">
        <v>790</v>
      </c>
      <c r="F394" s="45">
        <v>2122222.23</v>
      </c>
      <c r="H394" s="45">
        <v>896943.35499999998</v>
      </c>
      <c r="I394" s="45">
        <v>0</v>
      </c>
    </row>
    <row r="395" spans="3:9" ht="15" customHeight="1" x14ac:dyDescent="0.25">
      <c r="C395" s="67"/>
      <c r="D395" s="43" t="s">
        <v>791</v>
      </c>
      <c r="E395" s="44" t="s">
        <v>792</v>
      </c>
      <c r="F395" s="45"/>
      <c r="G395" s="46"/>
      <c r="H395" s="45"/>
      <c r="I395" s="45"/>
    </row>
    <row r="396" spans="3:9" ht="15" customHeight="1" x14ac:dyDescent="0.2">
      <c r="C396" s="67"/>
      <c r="D396" s="43" t="s">
        <v>793</v>
      </c>
      <c r="E396" s="44" t="s">
        <v>794</v>
      </c>
      <c r="F396" s="45"/>
      <c r="H396" s="45"/>
      <c r="I396" s="45"/>
    </row>
    <row r="397" spans="3:9" ht="15" customHeight="1" x14ac:dyDescent="0.25">
      <c r="C397" s="67"/>
      <c r="D397" s="43" t="s">
        <v>795</v>
      </c>
      <c r="E397" s="44" t="s">
        <v>796</v>
      </c>
      <c r="F397" s="45"/>
      <c r="G397" s="46"/>
      <c r="H397" s="45"/>
      <c r="I397" s="45"/>
    </row>
    <row r="398" spans="3:9" ht="15" customHeight="1" x14ac:dyDescent="0.25">
      <c r="C398" s="67"/>
      <c r="D398" s="41" t="s">
        <v>797</v>
      </c>
      <c r="E398" s="42" t="s">
        <v>798</v>
      </c>
      <c r="F398" s="39">
        <v>7575860.7966666669</v>
      </c>
      <c r="G398" s="46" t="s">
        <v>33</v>
      </c>
      <c r="H398" s="39">
        <v>549185.23</v>
      </c>
      <c r="I398" s="39">
        <v>843777.85</v>
      </c>
    </row>
    <row r="399" spans="3:9" ht="15" customHeight="1" x14ac:dyDescent="0.25">
      <c r="C399" s="67"/>
      <c r="D399" s="43" t="s">
        <v>799</v>
      </c>
      <c r="E399" s="44" t="s">
        <v>800</v>
      </c>
      <c r="F399" s="45"/>
      <c r="G399" s="46"/>
      <c r="H399" s="45"/>
      <c r="I399" s="45"/>
    </row>
    <row r="400" spans="3:9" ht="15" customHeight="1" x14ac:dyDescent="0.25">
      <c r="C400" s="67"/>
      <c r="D400" s="43" t="s">
        <v>801</v>
      </c>
      <c r="E400" s="44" t="s">
        <v>802</v>
      </c>
      <c r="F400" s="45"/>
      <c r="G400" s="46"/>
      <c r="H400" s="45"/>
      <c r="I400" s="45"/>
    </row>
    <row r="401" spans="3:11" ht="15" customHeight="1" x14ac:dyDescent="0.25">
      <c r="C401" s="67"/>
      <c r="D401" s="43" t="s">
        <v>803</v>
      </c>
      <c r="E401" s="44" t="s">
        <v>804</v>
      </c>
      <c r="F401" s="45"/>
      <c r="G401" s="46"/>
      <c r="H401" s="45"/>
      <c r="I401" s="45"/>
    </row>
    <row r="402" spans="3:11" ht="15" customHeight="1" x14ac:dyDescent="0.25">
      <c r="C402" s="67"/>
      <c r="D402" s="43" t="s">
        <v>805</v>
      </c>
      <c r="E402" s="44" t="s">
        <v>806</v>
      </c>
      <c r="F402" s="45">
        <v>501058.73333333328</v>
      </c>
      <c r="G402" s="46"/>
      <c r="H402" s="45">
        <v>250529.37</v>
      </c>
      <c r="I402" s="45">
        <f>375794.05/9*12</f>
        <v>501058.73333333328</v>
      </c>
    </row>
    <row r="403" spans="3:11" ht="15" customHeight="1" x14ac:dyDescent="0.25">
      <c r="C403" s="67"/>
      <c r="D403" s="43" t="s">
        <v>807</v>
      </c>
      <c r="E403" s="44" t="s">
        <v>808</v>
      </c>
      <c r="F403" s="45">
        <v>35673.519999999997</v>
      </c>
      <c r="G403" s="46"/>
      <c r="H403" s="45">
        <v>17836.759999999998</v>
      </c>
      <c r="I403" s="45">
        <f>26755.14/9*12</f>
        <v>35673.519999999997</v>
      </c>
    </row>
    <row r="404" spans="3:11" ht="15" customHeight="1" x14ac:dyDescent="0.25">
      <c r="C404" s="67"/>
      <c r="D404" s="43" t="s">
        <v>809</v>
      </c>
      <c r="E404" s="44" t="s">
        <v>810</v>
      </c>
      <c r="F404" s="45">
        <v>561638.21333333338</v>
      </c>
      <c r="G404" s="46"/>
      <c r="H404" s="45">
        <v>280819.09999999998</v>
      </c>
      <c r="I404" s="45">
        <f>421228.66/9*12</f>
        <v>561638.21333333338</v>
      </c>
    </row>
    <row r="405" spans="3:11" ht="15" customHeight="1" x14ac:dyDescent="0.2">
      <c r="C405" s="67"/>
      <c r="D405" s="43" t="s">
        <v>811</v>
      </c>
      <c r="E405" s="44" t="s">
        <v>812</v>
      </c>
      <c r="F405" s="45">
        <v>6477490.3300000001</v>
      </c>
      <c r="H405" s="45"/>
      <c r="I405" s="45">
        <v>20000</v>
      </c>
    </row>
    <row r="406" spans="3:11" ht="15" customHeight="1" x14ac:dyDescent="0.2">
      <c r="C406" s="67"/>
      <c r="D406" s="43" t="s">
        <v>813</v>
      </c>
      <c r="E406" s="97" t="s">
        <v>814</v>
      </c>
      <c r="F406" s="79">
        <v>186887983.54000002</v>
      </c>
      <c r="G406" s="5" t="s">
        <v>33</v>
      </c>
      <c r="H406" s="79">
        <v>95253217.687459469</v>
      </c>
      <c r="I406" s="79">
        <v>141290015.52416667</v>
      </c>
      <c r="K406" s="93" t="e">
        <f>#REF!-#REF!</f>
        <v>#REF!</v>
      </c>
    </row>
    <row r="407" spans="3:11" ht="15" customHeight="1" x14ac:dyDescent="0.2">
      <c r="C407" s="67"/>
      <c r="D407" s="41" t="s">
        <v>815</v>
      </c>
      <c r="E407" s="91" t="s">
        <v>816</v>
      </c>
      <c r="F407" s="39">
        <v>0</v>
      </c>
      <c r="G407" s="5" t="s">
        <v>33</v>
      </c>
      <c r="H407" s="39">
        <v>0</v>
      </c>
      <c r="I407" s="39">
        <v>0</v>
      </c>
    </row>
    <row r="408" spans="3:11" ht="15" customHeight="1" x14ac:dyDescent="0.25">
      <c r="C408" s="67"/>
      <c r="D408" s="43" t="s">
        <v>817</v>
      </c>
      <c r="E408" s="60" t="s">
        <v>818</v>
      </c>
      <c r="F408" s="45"/>
      <c r="G408" s="46"/>
      <c r="H408" s="45"/>
      <c r="I408" s="45"/>
    </row>
    <row r="409" spans="3:11" ht="15" customHeight="1" x14ac:dyDescent="0.25">
      <c r="C409" s="67"/>
      <c r="D409" s="43" t="s">
        <v>819</v>
      </c>
      <c r="E409" s="60" t="s">
        <v>820</v>
      </c>
      <c r="F409" s="45"/>
      <c r="G409" s="46"/>
      <c r="H409" s="45"/>
      <c r="I409" s="45"/>
    </row>
    <row r="410" spans="3:11" ht="15" customHeight="1" x14ac:dyDescent="0.25">
      <c r="C410" s="67"/>
      <c r="D410" s="43" t="s">
        <v>821</v>
      </c>
      <c r="E410" s="60" t="s">
        <v>822</v>
      </c>
      <c r="F410" s="45"/>
      <c r="G410" s="46"/>
      <c r="H410" s="45"/>
      <c r="I410" s="45"/>
    </row>
    <row r="411" spans="3:11" ht="15" customHeight="1" x14ac:dyDescent="0.25">
      <c r="C411" s="67"/>
      <c r="D411" s="41" t="s">
        <v>823</v>
      </c>
      <c r="E411" s="91" t="s">
        <v>824</v>
      </c>
      <c r="F411" s="39">
        <v>0</v>
      </c>
      <c r="G411" s="46" t="s">
        <v>33</v>
      </c>
      <c r="H411" s="39">
        <v>0</v>
      </c>
      <c r="I411" s="39">
        <v>0</v>
      </c>
    </row>
    <row r="412" spans="3:11" ht="15" customHeight="1" x14ac:dyDescent="0.2">
      <c r="C412" s="67"/>
      <c r="D412" s="43" t="s">
        <v>825</v>
      </c>
      <c r="E412" s="60" t="s">
        <v>826</v>
      </c>
      <c r="F412" s="45"/>
      <c r="H412" s="45"/>
      <c r="I412" s="45"/>
    </row>
    <row r="413" spans="3:11" ht="15" customHeight="1" x14ac:dyDescent="0.25">
      <c r="C413" s="67"/>
      <c r="D413" s="43" t="s">
        <v>827</v>
      </c>
      <c r="E413" s="60" t="s">
        <v>828</v>
      </c>
      <c r="F413" s="45"/>
      <c r="G413" s="46"/>
      <c r="H413" s="45"/>
      <c r="I413" s="45"/>
    </row>
    <row r="414" spans="3:11" ht="15" customHeight="1" x14ac:dyDescent="0.25">
      <c r="C414" s="67"/>
      <c r="D414" s="43" t="s">
        <v>829</v>
      </c>
      <c r="E414" s="60" t="s">
        <v>830</v>
      </c>
      <c r="F414" s="45"/>
      <c r="G414" s="46"/>
      <c r="H414" s="45"/>
      <c r="I414" s="45"/>
    </row>
    <row r="415" spans="3:11" ht="15" customHeight="1" x14ac:dyDescent="0.25">
      <c r="C415" s="67"/>
      <c r="D415" s="43" t="s">
        <v>831</v>
      </c>
      <c r="E415" s="60" t="s">
        <v>832</v>
      </c>
      <c r="F415" s="45"/>
      <c r="G415" s="46"/>
      <c r="H415" s="45"/>
      <c r="I415" s="45"/>
    </row>
    <row r="416" spans="3:11" ht="15" customHeight="1" x14ac:dyDescent="0.2">
      <c r="C416" s="67"/>
      <c r="D416" s="43" t="s">
        <v>833</v>
      </c>
      <c r="E416" s="60" t="s">
        <v>834</v>
      </c>
      <c r="F416" s="45"/>
      <c r="H416" s="45"/>
      <c r="I416" s="45"/>
    </row>
    <row r="417" spans="3:9" ht="15" customHeight="1" x14ac:dyDescent="0.2">
      <c r="C417" s="67"/>
      <c r="D417" s="41" t="s">
        <v>835</v>
      </c>
      <c r="E417" s="91" t="s">
        <v>836</v>
      </c>
      <c r="F417" s="39">
        <v>421000</v>
      </c>
      <c r="G417" s="5" t="s">
        <v>33</v>
      </c>
      <c r="H417" s="39">
        <v>147735.23000000001</v>
      </c>
      <c r="I417" s="39">
        <v>223349.46000000002</v>
      </c>
    </row>
    <row r="418" spans="3:9" x14ac:dyDescent="0.2">
      <c r="C418" s="67"/>
      <c r="D418" s="43" t="s">
        <v>837</v>
      </c>
      <c r="E418" s="60" t="s">
        <v>838</v>
      </c>
      <c r="F418" s="45">
        <v>421000</v>
      </c>
      <c r="H418" s="45">
        <v>146772.95000000001</v>
      </c>
      <c r="I418" s="45">
        <v>221789.23</v>
      </c>
    </row>
    <row r="419" spans="3:9" x14ac:dyDescent="0.2">
      <c r="C419" s="67"/>
      <c r="D419" s="43" t="s">
        <v>839</v>
      </c>
      <c r="E419" s="60" t="s">
        <v>840</v>
      </c>
      <c r="F419" s="45"/>
      <c r="H419" s="45"/>
      <c r="I419" s="45"/>
    </row>
    <row r="420" spans="3:9" x14ac:dyDescent="0.2">
      <c r="C420" s="67"/>
      <c r="D420" s="43" t="s">
        <v>841</v>
      </c>
      <c r="E420" s="60" t="s">
        <v>842</v>
      </c>
      <c r="F420" s="45">
        <v>0</v>
      </c>
      <c r="H420" s="45">
        <v>962.28</v>
      </c>
      <c r="I420" s="45">
        <v>1560.23</v>
      </c>
    </row>
    <row r="421" spans="3:9" ht="15.75" x14ac:dyDescent="0.2">
      <c r="C421" s="67"/>
      <c r="D421" s="41" t="s">
        <v>843</v>
      </c>
      <c r="E421" s="91" t="s">
        <v>844</v>
      </c>
      <c r="F421" s="39">
        <v>0</v>
      </c>
      <c r="G421" s="5" t="s">
        <v>33</v>
      </c>
      <c r="H421" s="39">
        <v>3540.48</v>
      </c>
      <c r="I421" s="39">
        <v>13527.35</v>
      </c>
    </row>
    <row r="422" spans="3:9" x14ac:dyDescent="0.2">
      <c r="C422" s="67"/>
      <c r="D422" s="43" t="s">
        <v>845</v>
      </c>
      <c r="E422" s="60" t="s">
        <v>846</v>
      </c>
      <c r="F422" s="45">
        <v>0</v>
      </c>
      <c r="H422" s="45">
        <v>3540.48</v>
      </c>
      <c r="I422" s="45">
        <v>13527.35</v>
      </c>
    </row>
    <row r="423" spans="3:9" x14ac:dyDescent="0.2">
      <c r="C423" s="67"/>
      <c r="D423" s="43" t="s">
        <v>847</v>
      </c>
      <c r="E423" s="60" t="s">
        <v>848</v>
      </c>
      <c r="F423" s="45"/>
      <c r="H423" s="45"/>
      <c r="I423" s="45"/>
    </row>
    <row r="424" spans="3:9" ht="15.75" x14ac:dyDescent="0.2">
      <c r="C424" s="67"/>
      <c r="D424" s="41" t="s">
        <v>849</v>
      </c>
      <c r="E424" s="42" t="s">
        <v>850</v>
      </c>
      <c r="F424" s="39">
        <v>-421000</v>
      </c>
      <c r="G424" s="5" t="s">
        <v>33</v>
      </c>
      <c r="H424" s="39">
        <v>151275.71000000002</v>
      </c>
      <c r="I424" s="39">
        <v>236876.81000000003</v>
      </c>
    </row>
    <row r="425" spans="3:9" x14ac:dyDescent="0.2">
      <c r="C425" s="67"/>
      <c r="D425" s="41" t="s">
        <v>851</v>
      </c>
      <c r="E425" s="91" t="s">
        <v>852</v>
      </c>
      <c r="F425" s="45"/>
      <c r="H425" s="45"/>
      <c r="I425" s="45"/>
    </row>
    <row r="426" spans="3:9" x14ac:dyDescent="0.2">
      <c r="C426" s="67"/>
      <c r="D426" s="41" t="s">
        <v>853</v>
      </c>
      <c r="E426" s="91" t="s">
        <v>854</v>
      </c>
      <c r="F426" s="45"/>
      <c r="H426" s="45"/>
      <c r="I426" s="45"/>
    </row>
    <row r="427" spans="3:9" ht="15.75" x14ac:dyDescent="0.2">
      <c r="C427" s="67"/>
      <c r="D427" s="41" t="s">
        <v>855</v>
      </c>
      <c r="E427" s="92" t="s">
        <v>856</v>
      </c>
      <c r="F427" s="39">
        <v>0</v>
      </c>
      <c r="G427" s="5" t="s">
        <v>33</v>
      </c>
      <c r="H427" s="39">
        <v>0</v>
      </c>
      <c r="I427" s="39">
        <v>0</v>
      </c>
    </row>
    <row r="428" spans="3:9" x14ac:dyDescent="0.2">
      <c r="C428" s="67"/>
      <c r="D428" s="43"/>
      <c r="E428" s="92" t="s">
        <v>857</v>
      </c>
      <c r="F428" s="45"/>
      <c r="H428" s="45"/>
      <c r="I428" s="45"/>
    </row>
    <row r="429" spans="3:9" ht="15.75" x14ac:dyDescent="0.2">
      <c r="C429" s="67"/>
      <c r="D429" s="41" t="s">
        <v>858</v>
      </c>
      <c r="E429" s="91" t="s">
        <v>859</v>
      </c>
      <c r="F429" s="39">
        <v>7803.12</v>
      </c>
      <c r="G429" s="5" t="s">
        <v>33</v>
      </c>
      <c r="H429" s="39">
        <v>957591.87000000011</v>
      </c>
      <c r="I429" s="39">
        <v>1081046.03</v>
      </c>
    </row>
    <row r="430" spans="3:9" ht="15.75" x14ac:dyDescent="0.2">
      <c r="C430" s="67"/>
      <c r="D430" s="41" t="s">
        <v>860</v>
      </c>
      <c r="E430" s="42" t="s">
        <v>861</v>
      </c>
      <c r="F430" s="55"/>
      <c r="H430" s="55"/>
      <c r="I430" s="55"/>
    </row>
    <row r="431" spans="3:9" ht="15.75" x14ac:dyDescent="0.2">
      <c r="C431" s="67"/>
      <c r="D431" s="41" t="s">
        <v>862</v>
      </c>
      <c r="E431" s="42" t="s">
        <v>863</v>
      </c>
      <c r="F431" s="39">
        <v>7803.12</v>
      </c>
      <c r="G431" s="5" t="s">
        <v>33</v>
      </c>
      <c r="H431" s="39">
        <v>957591.87000000011</v>
      </c>
      <c r="I431" s="39">
        <v>1081046.03</v>
      </c>
    </row>
    <row r="432" spans="3:9" ht="15.75" x14ac:dyDescent="0.2">
      <c r="C432" s="67"/>
      <c r="D432" s="43" t="s">
        <v>864</v>
      </c>
      <c r="E432" s="48" t="s">
        <v>865</v>
      </c>
      <c r="F432" s="55">
        <v>7803.12</v>
      </c>
      <c r="H432" s="55">
        <v>3901.56</v>
      </c>
      <c r="I432" s="55">
        <v>5852.34</v>
      </c>
    </row>
    <row r="433" spans="3:9" ht="15.75" x14ac:dyDescent="0.2">
      <c r="C433" s="67"/>
      <c r="D433" s="41" t="s">
        <v>866</v>
      </c>
      <c r="E433" s="48" t="s">
        <v>867</v>
      </c>
      <c r="F433" s="39">
        <v>0</v>
      </c>
      <c r="G433" s="5" t="s">
        <v>33</v>
      </c>
      <c r="H433" s="39">
        <v>953690.31</v>
      </c>
      <c r="I433" s="39">
        <v>1075193.69</v>
      </c>
    </row>
    <row r="434" spans="3:9" ht="25.5" x14ac:dyDescent="0.2">
      <c r="C434" s="67" t="s">
        <v>54</v>
      </c>
      <c r="D434" s="43" t="s">
        <v>868</v>
      </c>
      <c r="E434" s="87" t="s">
        <v>869</v>
      </c>
      <c r="F434" s="55">
        <v>0</v>
      </c>
      <c r="H434" s="55">
        <v>253690.31</v>
      </c>
      <c r="I434" s="55">
        <v>266419.62</v>
      </c>
    </row>
    <row r="435" spans="3:9" ht="15.75" x14ac:dyDescent="0.2">
      <c r="C435" s="67"/>
      <c r="D435" s="41" t="s">
        <v>870</v>
      </c>
      <c r="E435" s="87" t="s">
        <v>871</v>
      </c>
      <c r="F435" s="39">
        <v>0</v>
      </c>
      <c r="G435" s="5" t="s">
        <v>33</v>
      </c>
      <c r="H435" s="39">
        <v>700000</v>
      </c>
      <c r="I435" s="39">
        <v>808774.07</v>
      </c>
    </row>
    <row r="436" spans="3:9" ht="25.5" x14ac:dyDescent="0.2">
      <c r="C436" s="67" t="s">
        <v>123</v>
      </c>
      <c r="D436" s="43" t="s">
        <v>872</v>
      </c>
      <c r="E436" s="89" t="s">
        <v>873</v>
      </c>
      <c r="F436" s="45"/>
      <c r="H436" s="45"/>
      <c r="I436" s="45"/>
    </row>
    <row r="437" spans="3:9" ht="25.5" x14ac:dyDescent="0.2">
      <c r="C437" s="67"/>
      <c r="D437" s="43" t="s">
        <v>874</v>
      </c>
      <c r="E437" s="89" t="s">
        <v>875</v>
      </c>
      <c r="F437" s="45">
        <v>0</v>
      </c>
      <c r="H437" s="45">
        <v>700000</v>
      </c>
      <c r="I437" s="45">
        <v>10422.5</v>
      </c>
    </row>
    <row r="438" spans="3:9" ht="25.5" x14ac:dyDescent="0.2">
      <c r="C438" s="67"/>
      <c r="D438" s="43" t="s">
        <v>876</v>
      </c>
      <c r="E438" s="89" t="s">
        <v>877</v>
      </c>
      <c r="F438" s="45"/>
      <c r="H438" s="45"/>
      <c r="I438" s="45"/>
    </row>
    <row r="439" spans="3:9" ht="25.5" x14ac:dyDescent="0.2">
      <c r="C439" s="67"/>
      <c r="D439" s="43" t="s">
        <v>878</v>
      </c>
      <c r="E439" s="89" t="s">
        <v>879</v>
      </c>
      <c r="F439" s="45">
        <v>0</v>
      </c>
      <c r="H439" s="45"/>
      <c r="I439" s="45">
        <v>39847.589999999997</v>
      </c>
    </row>
    <row r="440" spans="3:9" ht="25.5" x14ac:dyDescent="0.2">
      <c r="C440" s="67"/>
      <c r="D440" s="43" t="s">
        <v>880</v>
      </c>
      <c r="E440" s="89" t="s">
        <v>881</v>
      </c>
      <c r="F440" s="45"/>
      <c r="H440" s="45"/>
      <c r="I440" s="45"/>
    </row>
    <row r="441" spans="3:9" ht="25.5" x14ac:dyDescent="0.2">
      <c r="C441" s="67"/>
      <c r="D441" s="43" t="s">
        <v>882</v>
      </c>
      <c r="E441" s="89" t="s">
        <v>883</v>
      </c>
      <c r="F441" s="45">
        <v>0</v>
      </c>
      <c r="H441" s="45"/>
      <c r="I441" s="45">
        <v>58503.979999999996</v>
      </c>
    </row>
    <row r="442" spans="3:9" x14ac:dyDescent="0.2">
      <c r="C442" s="67"/>
      <c r="D442" s="43" t="s">
        <v>884</v>
      </c>
      <c r="E442" s="89" t="s">
        <v>885</v>
      </c>
      <c r="F442" s="45">
        <v>0</v>
      </c>
      <c r="H442" s="45"/>
      <c r="I442" s="45">
        <v>700000</v>
      </c>
    </row>
    <row r="443" spans="3:9" ht="15.75" x14ac:dyDescent="0.2">
      <c r="C443" s="67"/>
      <c r="D443" s="41" t="s">
        <v>886</v>
      </c>
      <c r="E443" s="48" t="s">
        <v>887</v>
      </c>
      <c r="F443" s="39">
        <v>0</v>
      </c>
      <c r="G443" s="5" t="s">
        <v>33</v>
      </c>
      <c r="H443" s="39">
        <v>0</v>
      </c>
      <c r="I443" s="39">
        <v>0</v>
      </c>
    </row>
    <row r="444" spans="3:9" ht="25.5" x14ac:dyDescent="0.2">
      <c r="C444" s="67" t="s">
        <v>54</v>
      </c>
      <c r="D444" s="41" t="s">
        <v>888</v>
      </c>
      <c r="E444" s="87" t="s">
        <v>889</v>
      </c>
      <c r="F444" s="45"/>
      <c r="H444" s="45"/>
      <c r="I444" s="45"/>
    </row>
    <row r="445" spans="3:9" ht="15.75" x14ac:dyDescent="0.2">
      <c r="C445" s="67"/>
      <c r="D445" s="41" t="s">
        <v>890</v>
      </c>
      <c r="E445" s="87" t="s">
        <v>891</v>
      </c>
      <c r="F445" s="39">
        <v>0</v>
      </c>
      <c r="G445" s="5" t="s">
        <v>33</v>
      </c>
      <c r="H445" s="39">
        <v>0</v>
      </c>
      <c r="I445" s="39">
        <v>0</v>
      </c>
    </row>
    <row r="446" spans="3:9" ht="25.5" x14ac:dyDescent="0.2">
      <c r="C446" s="67" t="s">
        <v>123</v>
      </c>
      <c r="D446" s="43" t="s">
        <v>892</v>
      </c>
      <c r="E446" s="89" t="s">
        <v>893</v>
      </c>
      <c r="F446" s="45"/>
      <c r="H446" s="45"/>
      <c r="I446" s="45"/>
    </row>
    <row r="447" spans="3:9" ht="25.5" x14ac:dyDescent="0.2">
      <c r="C447" s="67"/>
      <c r="D447" s="43" t="s">
        <v>894</v>
      </c>
      <c r="E447" s="89" t="s">
        <v>895</v>
      </c>
      <c r="F447" s="45"/>
      <c r="H447" s="45"/>
      <c r="I447" s="45"/>
    </row>
    <row r="448" spans="3:9" ht="25.5" x14ac:dyDescent="0.2">
      <c r="C448" s="67"/>
      <c r="D448" s="43" t="s">
        <v>896</v>
      </c>
      <c r="E448" s="89" t="s">
        <v>897</v>
      </c>
      <c r="F448" s="45"/>
      <c r="H448" s="45"/>
      <c r="I448" s="45"/>
    </row>
    <row r="449" spans="3:9" ht="25.5" x14ac:dyDescent="0.2">
      <c r="C449" s="67"/>
      <c r="D449" s="43" t="s">
        <v>898</v>
      </c>
      <c r="E449" s="89" t="s">
        <v>899</v>
      </c>
      <c r="F449" s="45"/>
      <c r="H449" s="45"/>
      <c r="I449" s="45"/>
    </row>
    <row r="450" spans="3:9" ht="25.5" x14ac:dyDescent="0.2">
      <c r="C450" s="67"/>
      <c r="D450" s="43" t="s">
        <v>900</v>
      </c>
      <c r="E450" s="89" t="s">
        <v>901</v>
      </c>
      <c r="F450" s="45"/>
      <c r="H450" s="45"/>
      <c r="I450" s="45"/>
    </row>
    <row r="451" spans="3:9" ht="25.5" x14ac:dyDescent="0.2">
      <c r="C451" s="67"/>
      <c r="D451" s="43" t="s">
        <v>902</v>
      </c>
      <c r="E451" s="89" t="s">
        <v>903</v>
      </c>
      <c r="F451" s="45"/>
      <c r="H451" s="45"/>
      <c r="I451" s="45"/>
    </row>
    <row r="452" spans="3:9" x14ac:dyDescent="0.2">
      <c r="C452" s="67"/>
      <c r="D452" s="43" t="s">
        <v>904</v>
      </c>
      <c r="E452" s="89" t="s">
        <v>905</v>
      </c>
      <c r="F452" s="45">
        <v>0</v>
      </c>
      <c r="H452" s="45">
        <v>0</v>
      </c>
      <c r="I452" s="45">
        <v>0</v>
      </c>
    </row>
    <row r="453" spans="3:9" ht="15.75" x14ac:dyDescent="0.2">
      <c r="C453" s="67"/>
      <c r="D453" s="41" t="s">
        <v>906</v>
      </c>
      <c r="E453" s="48" t="s">
        <v>907</v>
      </c>
      <c r="F453" s="55"/>
      <c r="H453" s="55"/>
      <c r="I453" s="55"/>
    </row>
    <row r="454" spans="3:9" ht="15.75" x14ac:dyDescent="0.2">
      <c r="C454" s="67"/>
      <c r="D454" s="41" t="s">
        <v>908</v>
      </c>
      <c r="E454" s="91" t="s">
        <v>909</v>
      </c>
      <c r="F454" s="39">
        <v>15000</v>
      </c>
      <c r="G454" s="5" t="s">
        <v>33</v>
      </c>
      <c r="H454" s="39">
        <v>23116.51</v>
      </c>
      <c r="I454" s="39">
        <v>330880.38</v>
      </c>
    </row>
    <row r="455" spans="3:9" x14ac:dyDescent="0.2">
      <c r="C455" s="67"/>
      <c r="D455" s="41" t="s">
        <v>910</v>
      </c>
      <c r="E455" s="42" t="s">
        <v>911</v>
      </c>
      <c r="F455" s="45"/>
      <c r="H455" s="45"/>
      <c r="I455" s="45"/>
    </row>
    <row r="456" spans="3:9" ht="15.75" x14ac:dyDescent="0.2">
      <c r="C456" s="67"/>
      <c r="D456" s="41" t="s">
        <v>912</v>
      </c>
      <c r="E456" s="42" t="s">
        <v>913</v>
      </c>
      <c r="F456" s="39">
        <v>15000</v>
      </c>
      <c r="G456" s="5" t="s">
        <v>33</v>
      </c>
      <c r="H456" s="39">
        <v>23116.51</v>
      </c>
      <c r="I456" s="39">
        <v>330880.38</v>
      </c>
    </row>
    <row r="457" spans="3:9" x14ac:dyDescent="0.2">
      <c r="C457" s="67"/>
      <c r="D457" s="43" t="s">
        <v>914</v>
      </c>
      <c r="E457" s="44" t="s">
        <v>915</v>
      </c>
      <c r="F457" s="45"/>
      <c r="H457" s="45"/>
      <c r="I457" s="45"/>
    </row>
    <row r="458" spans="3:9" x14ac:dyDescent="0.2">
      <c r="C458" s="67"/>
      <c r="D458" s="43" t="s">
        <v>916</v>
      </c>
      <c r="E458" s="44" t="s">
        <v>917</v>
      </c>
      <c r="F458" s="45">
        <v>15000</v>
      </c>
      <c r="H458" s="45">
        <v>1297.51</v>
      </c>
      <c r="I458" s="45">
        <v>264933.71999999997</v>
      </c>
    </row>
    <row r="459" spans="3:9" ht="15.75" x14ac:dyDescent="0.2">
      <c r="C459" s="67"/>
      <c r="D459" s="41" t="s">
        <v>918</v>
      </c>
      <c r="E459" s="48" t="s">
        <v>919</v>
      </c>
      <c r="F459" s="39">
        <v>0</v>
      </c>
      <c r="G459" s="5" t="s">
        <v>33</v>
      </c>
      <c r="H459" s="39">
        <v>21819</v>
      </c>
      <c r="I459" s="39">
        <v>65946.66</v>
      </c>
    </row>
    <row r="460" spans="3:9" ht="25.5" x14ac:dyDescent="0.2">
      <c r="C460" s="67" t="s">
        <v>54</v>
      </c>
      <c r="D460" s="41" t="s">
        <v>920</v>
      </c>
      <c r="E460" s="87" t="s">
        <v>921</v>
      </c>
      <c r="F460" s="39">
        <v>0</v>
      </c>
      <c r="G460" s="5" t="s">
        <v>33</v>
      </c>
      <c r="H460" s="39">
        <v>21819</v>
      </c>
      <c r="I460" s="39">
        <v>58255.1</v>
      </c>
    </row>
    <row r="461" spans="3:9" ht="38.25" x14ac:dyDescent="0.2">
      <c r="C461" s="67" t="s">
        <v>54</v>
      </c>
      <c r="D461" s="43" t="s">
        <v>922</v>
      </c>
      <c r="E461" s="89" t="s">
        <v>923</v>
      </c>
      <c r="F461" s="45"/>
      <c r="H461" s="45"/>
      <c r="I461" s="45"/>
    </row>
    <row r="462" spans="3:9" ht="25.5" x14ac:dyDescent="0.2">
      <c r="C462" s="67" t="s">
        <v>54</v>
      </c>
      <c r="D462" s="43" t="s">
        <v>924</v>
      </c>
      <c r="E462" s="89" t="s">
        <v>925</v>
      </c>
      <c r="F462" s="45">
        <v>0</v>
      </c>
      <c r="H462" s="45">
        <v>21819</v>
      </c>
      <c r="I462" s="45">
        <v>58255.1</v>
      </c>
    </row>
    <row r="463" spans="3:9" ht="15.75" x14ac:dyDescent="0.2">
      <c r="C463" s="67"/>
      <c r="D463" s="41" t="s">
        <v>926</v>
      </c>
      <c r="E463" s="87" t="s">
        <v>927</v>
      </c>
      <c r="F463" s="39">
        <v>0</v>
      </c>
      <c r="G463" s="5" t="s">
        <v>33</v>
      </c>
      <c r="H463" s="39">
        <v>0</v>
      </c>
      <c r="I463" s="39">
        <v>7691.56</v>
      </c>
    </row>
    <row r="464" spans="3:9" ht="25.5" x14ac:dyDescent="0.2">
      <c r="C464" s="67" t="s">
        <v>123</v>
      </c>
      <c r="D464" s="41" t="s">
        <v>928</v>
      </c>
      <c r="E464" s="98" t="s">
        <v>929</v>
      </c>
      <c r="F464" s="55"/>
      <c r="H464" s="55"/>
      <c r="I464" s="55"/>
    </row>
    <row r="465" spans="3:9" ht="25.5" x14ac:dyDescent="0.2">
      <c r="C465" s="67"/>
      <c r="D465" s="41" t="s">
        <v>930</v>
      </c>
      <c r="E465" s="98" t="s">
        <v>931</v>
      </c>
      <c r="F465" s="39">
        <v>0</v>
      </c>
      <c r="G465" s="5" t="s">
        <v>33</v>
      </c>
      <c r="H465" s="39">
        <v>0</v>
      </c>
      <c r="I465" s="39">
        <v>2700</v>
      </c>
    </row>
    <row r="466" spans="3:9" ht="25.5" x14ac:dyDescent="0.2">
      <c r="C466" s="67"/>
      <c r="D466" s="43" t="s">
        <v>932</v>
      </c>
      <c r="E466" s="99" t="s">
        <v>933</v>
      </c>
      <c r="F466" s="45">
        <v>0</v>
      </c>
      <c r="H466" s="45"/>
      <c r="I466" s="45">
        <v>2700</v>
      </c>
    </row>
    <row r="467" spans="3:9" ht="25.5" x14ac:dyDescent="0.2">
      <c r="C467" s="67"/>
      <c r="D467" s="43" t="s">
        <v>934</v>
      </c>
      <c r="E467" s="99" t="s">
        <v>935</v>
      </c>
      <c r="F467" s="45"/>
      <c r="H467" s="45"/>
      <c r="I467" s="45"/>
    </row>
    <row r="468" spans="3:9" ht="25.5" x14ac:dyDescent="0.2">
      <c r="C468" s="67"/>
      <c r="D468" s="43" t="s">
        <v>936</v>
      </c>
      <c r="E468" s="99" t="s">
        <v>937</v>
      </c>
      <c r="F468" s="45"/>
      <c r="H468" s="45"/>
      <c r="I468" s="45"/>
    </row>
    <row r="469" spans="3:9" ht="25.5" x14ac:dyDescent="0.2">
      <c r="C469" s="67"/>
      <c r="D469" s="41" t="s">
        <v>938</v>
      </c>
      <c r="E469" s="98" t="s">
        <v>939</v>
      </c>
      <c r="F469" s="55"/>
      <c r="H469" s="55"/>
      <c r="I469" s="55"/>
    </row>
    <row r="470" spans="3:9" ht="25.5" x14ac:dyDescent="0.2">
      <c r="C470" s="67"/>
      <c r="D470" s="41" t="s">
        <v>940</v>
      </c>
      <c r="E470" s="98" t="s">
        <v>941</v>
      </c>
      <c r="F470" s="55"/>
      <c r="H470" s="55"/>
      <c r="I470" s="55"/>
    </row>
    <row r="471" spans="3:9" ht="38.25" x14ac:dyDescent="0.2">
      <c r="C471" s="67"/>
      <c r="D471" s="41" t="s">
        <v>942</v>
      </c>
      <c r="E471" s="98" t="s">
        <v>943</v>
      </c>
      <c r="F471" s="55"/>
      <c r="H471" s="55"/>
      <c r="I471" s="55"/>
    </row>
    <row r="472" spans="3:9" ht="25.5" x14ac:dyDescent="0.2">
      <c r="C472" s="67"/>
      <c r="D472" s="41" t="s">
        <v>944</v>
      </c>
      <c r="E472" s="98" t="s">
        <v>945</v>
      </c>
      <c r="F472" s="55">
        <v>0</v>
      </c>
      <c r="H472" s="55"/>
      <c r="I472" s="55">
        <v>4991.5600000000004</v>
      </c>
    </row>
    <row r="473" spans="3:9" ht="25.5" x14ac:dyDescent="0.2">
      <c r="C473" s="67"/>
      <c r="D473" s="41" t="s">
        <v>946</v>
      </c>
      <c r="E473" s="98" t="s">
        <v>947</v>
      </c>
      <c r="F473" s="55"/>
      <c r="H473" s="55"/>
      <c r="I473" s="55"/>
    </row>
    <row r="474" spans="3:9" ht="15.75" x14ac:dyDescent="0.2">
      <c r="C474" s="67"/>
      <c r="D474" s="41" t="s">
        <v>948</v>
      </c>
      <c r="E474" s="48" t="s">
        <v>949</v>
      </c>
      <c r="F474" s="39">
        <v>0</v>
      </c>
      <c r="G474" s="5" t="s">
        <v>33</v>
      </c>
      <c r="H474" s="39">
        <v>0</v>
      </c>
      <c r="I474" s="39">
        <v>0</v>
      </c>
    </row>
    <row r="475" spans="3:9" ht="25.5" x14ac:dyDescent="0.2">
      <c r="C475" s="67" t="s">
        <v>54</v>
      </c>
      <c r="D475" s="41" t="s">
        <v>950</v>
      </c>
      <c r="E475" s="87" t="s">
        <v>951</v>
      </c>
      <c r="F475" s="55"/>
      <c r="H475" s="55"/>
      <c r="I475" s="55"/>
    </row>
    <row r="476" spans="3:9" ht="15.75" x14ac:dyDescent="0.2">
      <c r="C476" s="67"/>
      <c r="D476" s="41" t="s">
        <v>952</v>
      </c>
      <c r="E476" s="87" t="s">
        <v>953</v>
      </c>
      <c r="F476" s="39">
        <v>0</v>
      </c>
      <c r="G476" s="5" t="s">
        <v>33</v>
      </c>
      <c r="H476" s="39">
        <v>0</v>
      </c>
      <c r="I476" s="39">
        <v>0</v>
      </c>
    </row>
    <row r="477" spans="3:9" ht="25.5" x14ac:dyDescent="0.2">
      <c r="C477" s="67" t="s">
        <v>123</v>
      </c>
      <c r="D477" s="43" t="s">
        <v>954</v>
      </c>
      <c r="E477" s="89" t="s">
        <v>955</v>
      </c>
      <c r="F477" s="45"/>
      <c r="H477" s="45"/>
      <c r="I477" s="45"/>
    </row>
    <row r="478" spans="3:9" ht="25.5" x14ac:dyDescent="0.2">
      <c r="C478" s="67"/>
      <c r="D478" s="43" t="s">
        <v>956</v>
      </c>
      <c r="E478" s="89" t="s">
        <v>957</v>
      </c>
      <c r="F478" s="45"/>
      <c r="H478" s="45"/>
      <c r="I478" s="45"/>
    </row>
    <row r="479" spans="3:9" ht="25.5" x14ac:dyDescent="0.2">
      <c r="C479" s="67"/>
      <c r="D479" s="43" t="s">
        <v>958</v>
      </c>
      <c r="E479" s="89" t="s">
        <v>959</v>
      </c>
      <c r="F479" s="45"/>
      <c r="H479" s="45"/>
      <c r="I479" s="45"/>
    </row>
    <row r="480" spans="3:9" ht="25.5" x14ac:dyDescent="0.2">
      <c r="C480" s="67"/>
      <c r="D480" s="43" t="s">
        <v>960</v>
      </c>
      <c r="E480" s="89" t="s">
        <v>961</v>
      </c>
      <c r="F480" s="45"/>
      <c r="H480" s="45"/>
      <c r="I480" s="45"/>
    </row>
    <row r="481" spans="3:12" ht="25.5" x14ac:dyDescent="0.2">
      <c r="C481" s="67"/>
      <c r="D481" s="43" t="s">
        <v>962</v>
      </c>
      <c r="E481" s="89" t="s">
        <v>963</v>
      </c>
      <c r="F481" s="45"/>
      <c r="H481" s="45"/>
      <c r="I481" s="45"/>
    </row>
    <row r="482" spans="3:12" ht="25.5" x14ac:dyDescent="0.2">
      <c r="C482" s="67"/>
      <c r="D482" s="43" t="s">
        <v>964</v>
      </c>
      <c r="E482" s="89" t="s">
        <v>965</v>
      </c>
      <c r="F482" s="45"/>
      <c r="H482" s="45"/>
      <c r="I482" s="45"/>
    </row>
    <row r="483" spans="3:12" x14ac:dyDescent="0.2">
      <c r="C483" s="67"/>
      <c r="D483" s="43" t="s">
        <v>966</v>
      </c>
      <c r="E483" s="89" t="s">
        <v>967</v>
      </c>
      <c r="F483" s="45"/>
      <c r="H483" s="45"/>
      <c r="I483" s="45"/>
    </row>
    <row r="484" spans="3:12" ht="15.75" x14ac:dyDescent="0.2">
      <c r="C484" s="67"/>
      <c r="D484" s="41" t="s">
        <v>968</v>
      </c>
      <c r="E484" s="48" t="s">
        <v>969</v>
      </c>
      <c r="F484" s="55"/>
      <c r="H484" s="55"/>
      <c r="I484" s="55"/>
    </row>
    <row r="485" spans="3:12" ht="15.75" x14ac:dyDescent="0.2">
      <c r="C485" s="67"/>
      <c r="D485" s="41" t="s">
        <v>970</v>
      </c>
      <c r="E485" s="92" t="s">
        <v>971</v>
      </c>
      <c r="F485" s="39">
        <v>-7196.88</v>
      </c>
      <c r="G485" s="5" t="s">
        <v>33</v>
      </c>
      <c r="H485" s="39">
        <v>-934475.3600000001</v>
      </c>
      <c r="I485" s="39">
        <v>-750165.65</v>
      </c>
    </row>
    <row r="486" spans="3:12" ht="15.75" x14ac:dyDescent="0.2">
      <c r="C486" s="67"/>
      <c r="D486" s="41" t="s">
        <v>972</v>
      </c>
      <c r="E486" s="92" t="s">
        <v>973</v>
      </c>
      <c r="F486" s="100">
        <v>6205281.9333333028</v>
      </c>
      <c r="G486" s="5" t="s">
        <v>33</v>
      </c>
      <c r="H486" s="100">
        <v>187020.97254053666</v>
      </c>
      <c r="I486" s="100">
        <v>3024455.740833316</v>
      </c>
      <c r="K486" s="93"/>
    </row>
    <row r="487" spans="3:12" ht="15.75" x14ac:dyDescent="0.2">
      <c r="C487" s="67"/>
      <c r="D487" s="41" t="s">
        <v>974</v>
      </c>
      <c r="E487" s="91" t="s">
        <v>975</v>
      </c>
      <c r="F487" s="39">
        <v>6153481.9333333336</v>
      </c>
      <c r="G487" s="5" t="s">
        <v>33</v>
      </c>
      <c r="H487" s="39">
        <v>3038504.99</v>
      </c>
      <c r="I487" s="39">
        <v>4627445.95</v>
      </c>
    </row>
    <row r="488" spans="3:12" x14ac:dyDescent="0.2">
      <c r="C488" s="67"/>
      <c r="D488" s="43" t="s">
        <v>976</v>
      </c>
      <c r="E488" s="60" t="s">
        <v>977</v>
      </c>
      <c r="F488" s="45">
        <v>6066481.9333333336</v>
      </c>
      <c r="H488" s="45">
        <v>2986782.6900000004</v>
      </c>
      <c r="I488" s="45">
        <v>4549861.45</v>
      </c>
    </row>
    <row r="489" spans="3:12" ht="25.5" x14ac:dyDescent="0.2">
      <c r="C489" s="67"/>
      <c r="D489" s="43" t="s">
        <v>978</v>
      </c>
      <c r="E489" s="60" t="s">
        <v>979</v>
      </c>
      <c r="F489" s="45"/>
      <c r="H489" s="45"/>
      <c r="I489" s="45"/>
    </row>
    <row r="490" spans="3:12" ht="25.5" x14ac:dyDescent="0.2">
      <c r="C490" s="67"/>
      <c r="D490" s="43" t="s">
        <v>980</v>
      </c>
      <c r="E490" s="60" t="s">
        <v>981</v>
      </c>
      <c r="F490" s="45">
        <v>87000</v>
      </c>
      <c r="H490" s="45">
        <v>51722.3</v>
      </c>
      <c r="I490" s="45">
        <v>77584.5</v>
      </c>
    </row>
    <row r="491" spans="3:12" x14ac:dyDescent="0.2">
      <c r="C491" s="67"/>
      <c r="D491" s="43" t="s">
        <v>982</v>
      </c>
      <c r="E491" s="60" t="s">
        <v>983</v>
      </c>
      <c r="F491" s="45"/>
      <c r="H491" s="45"/>
      <c r="I491" s="45"/>
    </row>
    <row r="492" spans="3:12" ht="15.75" x14ac:dyDescent="0.2">
      <c r="C492" s="67"/>
      <c r="D492" s="41" t="s">
        <v>984</v>
      </c>
      <c r="E492" s="91" t="s">
        <v>985</v>
      </c>
      <c r="F492" s="39">
        <v>1500</v>
      </c>
      <c r="G492" s="5" t="s">
        <v>33</v>
      </c>
      <c r="H492" s="39">
        <v>1484</v>
      </c>
      <c r="I492" s="39">
        <v>1484</v>
      </c>
    </row>
    <row r="493" spans="3:12" x14ac:dyDescent="0.2">
      <c r="C493" s="67"/>
      <c r="D493" s="43" t="s">
        <v>986</v>
      </c>
      <c r="E493" s="60" t="s">
        <v>987</v>
      </c>
      <c r="F493" s="45">
        <v>1500</v>
      </c>
      <c r="H493" s="45">
        <v>1484</v>
      </c>
      <c r="I493" s="45">
        <v>1484</v>
      </c>
    </row>
    <row r="494" spans="3:12" x14ac:dyDescent="0.2">
      <c r="C494" s="67"/>
      <c r="D494" s="43" t="s">
        <v>988</v>
      </c>
      <c r="E494" s="60" t="s">
        <v>989</v>
      </c>
      <c r="F494" s="45"/>
      <c r="H494" s="45"/>
      <c r="I494" s="45"/>
    </row>
    <row r="495" spans="3:12" ht="25.5" x14ac:dyDescent="0.2">
      <c r="C495" s="67"/>
      <c r="D495" s="41" t="s">
        <v>990</v>
      </c>
      <c r="E495" s="91" t="s">
        <v>991</v>
      </c>
      <c r="F495" s="55">
        <v>50300</v>
      </c>
      <c r="H495" s="55"/>
      <c r="I495" s="55"/>
      <c r="L495" s="93"/>
    </row>
    <row r="496" spans="3:12" ht="15.75" x14ac:dyDescent="0.2">
      <c r="C496" s="67"/>
      <c r="D496" s="43" t="s">
        <v>992</v>
      </c>
      <c r="E496" s="97" t="s">
        <v>993</v>
      </c>
      <c r="F496" s="39">
        <v>6205281.9333333336</v>
      </c>
      <c r="G496" s="5" t="s">
        <v>33</v>
      </c>
      <c r="H496" s="39">
        <v>3039988.99</v>
      </c>
      <c r="I496" s="39">
        <v>4628929.95</v>
      </c>
    </row>
    <row r="497" spans="3:9" ht="15.75" x14ac:dyDescent="0.2">
      <c r="C497" s="67"/>
      <c r="D497" s="43" t="s">
        <v>994</v>
      </c>
      <c r="E497" s="97" t="s">
        <v>995</v>
      </c>
      <c r="F497" s="55">
        <v>-3.0733644962310791E-8</v>
      </c>
      <c r="H497" s="55">
        <v>-2852968.0174594633</v>
      </c>
      <c r="I497" s="55">
        <v>-1604474.2091666842</v>
      </c>
    </row>
  </sheetData>
  <sheetProtection formatCells="0"/>
  <autoFilter ref="C16:F497">
    <filterColumn colId="2" showButton="0"/>
  </autoFilter>
  <dataConsolidate/>
  <dataValidations count="2">
    <dataValidation type="decimal" operator="greaterThan" allowBlank="1" showInputMessage="1" showErrorMessage="1" sqref="F491 F493 F480:F482 F467 F447:F451 F440:F441 F428 F415:F416 F420 F277:F283 F396:F397 F312:F314 F308 F305:F306 F301:F303 F295:F299 F292:F293 F146:F160 F269:F270 F266 F264 F262 F260 F255:F257 F248:F250 F245:F246 F243 F241 F237:F239 F235 F231:F232 F229 F226 F223:F224 F220 F216:F218 F213 F210:F211 F207 F203:F205 F197 F195 F192 F190 F187 F181:F185 F177:F179 F166:F169 F162:F164 F135:F144 F113:F121 F133 F171:F175 F23:F26 F17:F20 F28:F46 F86:F95 F48:F61 F79:F83 F64:F77 F97:F99 F110 F123:F125 F127:F129 F101:F103 F105:F108 F402:F405 H126 I480:I482 I467 I447:I451 I440:I441 I428 I415:I416 I420 I277:I283 I396:I397 I312:I314 I308 I305:I306 I301:I303 I295:I299 I292:I293 I146:I160 I269:I270 I266 I264 I262 I260 I255:I257 I248:I250 I245:I246 I243 I241 I237:I239 I235 I231:I232 I229 I226 I223:I224 I220 I216:I218 I213 I210:I211 I207 I203:I205 I197 I195 I192 I190 I187 I181:I185 I177:I179 I166:I169 I162:I164 I135:I144 I113:I121 I133 I171:I175 I23:I26 I402:I405 A373 I86:I95 I48:I61 I79:I83 I64:I77 I97:I99 I110 I123:I125 I127:I129 I101:I103 I105:I108 I493 I491 I17:I20 I28:I39 I41:I46 G40:I40">
      <formula1>-99999999999999900000</formula1>
    </dataValidation>
    <dataValidation type="textLength" operator="equal" allowBlank="1" showInputMessage="1" showErrorMessage="1" sqref="D17:D185">
      <formula1>6</formula1>
    </dataValidation>
  </dataValidations>
  <pageMargins left="0.23622047244094491" right="0.23622047244094491" top="0.74803149606299213" bottom="0.74803149606299213" header="0.31496062992125984" footer="0.31496062992125984"/>
  <pageSetup paperSize="9" scale="75" orientation="landscape" r:id="rId1"/>
  <headerFooter>
    <oddFooter>Pagina &amp;P&amp;R&amp;F</oddFooter>
  </headerFooter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[1]Dati!#REF!</xm:f>
          </x14:formula1>
          <xm:sqref>B14</xm:sqref>
        </x14:dataValidation>
        <x14:dataValidation type="list" errorStyle="information" allowBlank="1" showInputMessage="1" showErrorMessage="1" promptTitle="AvvalorareFlag" prompt="La cella assume i valori:_x000a_C=Consuntivo_x000a_P=Preventivo_x000a_1= Primo Trimestre_x000a_2= Secondo Trimestre_x000a_3= Terzo Trimestre_x000a_4= Quarto Trimestre">
          <x14:formula1>
            <xm:f>[1]Dati!#REF!</xm:f>
          </x14:formula1>
          <xm:sqref>B12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Modello_CE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Bilancio-Posteraro</dc:creator>
  <cp:lastModifiedBy>Enrica</cp:lastModifiedBy>
  <dcterms:created xsi:type="dcterms:W3CDTF">2018-03-22T15:56:28Z</dcterms:created>
  <dcterms:modified xsi:type="dcterms:W3CDTF">2018-03-23T14:53:14Z</dcterms:modified>
</cp:coreProperties>
</file>